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4355" windowHeight="7740" activeTab="1"/>
  </bookViews>
  <sheets>
    <sheet name="Nave FERMA" sheetId="4" r:id="rId1"/>
    <sheet name="Nave IN MOVIMENTO" sheetId="1" r:id="rId2"/>
    <sheet name="Foglio2" sheetId="2" r:id="rId3"/>
    <sheet name="Foglio3" sheetId="3" r:id="rId4"/>
  </sheets>
  <calcPr calcId="125725"/>
</workbook>
</file>

<file path=xl/calcChain.xml><?xml version="1.0" encoding="utf-8"?>
<calcChain xmlns="http://schemas.openxmlformats.org/spreadsheetml/2006/main">
  <c r="G14" i="4"/>
  <c r="G17" i="1"/>
  <c r="H14"/>
  <c r="L7"/>
  <c r="L8"/>
  <c r="I21" i="4"/>
  <c r="I20"/>
  <c r="F20" s="1"/>
  <c r="I11"/>
  <c r="H11"/>
  <c r="I10"/>
  <c r="G13" s="1"/>
  <c r="H10"/>
  <c r="L8"/>
  <c r="L7"/>
  <c r="M20" s="1"/>
  <c r="L5"/>
  <c r="L4"/>
  <c r="L10" i="1"/>
  <c r="L11"/>
  <c r="L5"/>
  <c r="L4"/>
  <c r="I24"/>
  <c r="F24" s="1"/>
  <c r="H13"/>
  <c r="I14"/>
  <c r="I13"/>
  <c r="I23"/>
  <c r="F23" s="1"/>
  <c r="M23" l="1"/>
  <c r="M31" i="4"/>
  <c r="I13"/>
  <c r="G25" s="1"/>
  <c r="M35"/>
  <c r="G20"/>
  <c r="H20" s="1"/>
  <c r="F21"/>
  <c r="G21" s="1"/>
  <c r="M34" i="1"/>
  <c r="M38"/>
  <c r="G16"/>
  <c r="G24"/>
  <c r="H24" s="1"/>
  <c r="G23"/>
  <c r="H23" s="1"/>
  <c r="G27" i="4" l="1"/>
  <c r="H27" s="1"/>
  <c r="G29"/>
  <c r="G33"/>
  <c r="H21"/>
  <c r="I16" i="1"/>
  <c r="G28" s="1"/>
  <c r="G32" s="1"/>
  <c r="G30" l="1"/>
  <c r="H30" s="1"/>
  <c r="I30" s="1"/>
  <c r="G31" i="4"/>
  <c r="H31" s="1"/>
  <c r="I31" s="1"/>
  <c r="G35"/>
  <c r="H35" s="1"/>
  <c r="I35" s="1"/>
  <c r="I27"/>
  <c r="G36" i="1"/>
  <c r="G38" s="1"/>
  <c r="H38" s="1"/>
  <c r="G34"/>
  <c r="I38" l="1"/>
  <c r="H34"/>
  <c r="I34" s="1"/>
</calcChain>
</file>

<file path=xl/sharedStrings.xml><?xml version="1.0" encoding="utf-8"?>
<sst xmlns="http://schemas.openxmlformats.org/spreadsheetml/2006/main" count="132" uniqueCount="43">
  <si>
    <t>Inserire l'orario del sorgere del sole</t>
  </si>
  <si>
    <t>Inserire l'orario del tramonto del sole</t>
  </si>
  <si>
    <t>ore</t>
  </si>
  <si>
    <t>minuti</t>
  </si>
  <si>
    <t>Orario del passaggio in meridiano</t>
  </si>
  <si>
    <t>secondi</t>
  </si>
  <si>
    <t>inserire la latitudine del punto</t>
  </si>
  <si>
    <t>j =</t>
  </si>
  <si>
    <t>inserire la longitudine del punto</t>
  </si>
  <si>
    <t>l =</t>
  </si>
  <si>
    <t>°</t>
  </si>
  <si>
    <t>''</t>
  </si>
  <si>
    <t>'</t>
  </si>
  <si>
    <t>N/S   E/W</t>
  </si>
  <si>
    <t>N</t>
  </si>
  <si>
    <t>E</t>
  </si>
  <si>
    <t>Inserire la declinazione del sole al sorgere</t>
  </si>
  <si>
    <t>Inserire la declinazione del sole al tramonto</t>
  </si>
  <si>
    <t>d =</t>
  </si>
  <si>
    <t>Amplitudine astronomica del sole al sorgere</t>
  </si>
  <si>
    <t>Azimuth astronomico del sole al sorgere</t>
  </si>
  <si>
    <t>Azimuth astronomico del sole al tramonto</t>
  </si>
  <si>
    <t>AM =</t>
  </si>
  <si>
    <t>W</t>
  </si>
  <si>
    <t xml:space="preserve">AZ = </t>
  </si>
  <si>
    <t>Durata della giornata</t>
  </si>
  <si>
    <t>Inserire i gradi di differenza tra Meridiana e AM/PM</t>
  </si>
  <si>
    <t>±</t>
  </si>
  <si>
    <r>
      <rPr>
        <sz val="11"/>
        <color theme="1"/>
        <rFont val="Symbol"/>
        <family val="1"/>
        <charset val="2"/>
      </rPr>
      <t>D</t>
    </r>
    <r>
      <rPr>
        <sz val="11"/>
        <color theme="1"/>
        <rFont val="Calibri"/>
        <family val="2"/>
        <scheme val="minor"/>
      </rPr>
      <t xml:space="preserve">az = </t>
    </r>
  </si>
  <si>
    <t xml:space="preserve">Ora di osservazione dell'Antimeridiana </t>
  </si>
  <si>
    <t>Differenza di tempo tra Meridiana e AM/PM</t>
  </si>
  <si>
    <t>Ora di osservazione della pomeridiana</t>
  </si>
  <si>
    <t>Azimuth del sole</t>
  </si>
  <si>
    <t>Azimuth al passaggio in meridiano</t>
  </si>
  <si>
    <t xml:space="preserve">Calcolo dell'orario dell'antimeridiana e della pomeridiana, scegliendo un angolo di differenza dal passaggio in meridiano. 1° Caso: Osservatore fermo su un punto. </t>
  </si>
  <si>
    <t xml:space="preserve">Calcolo dell'orario dell'antimeridiana e della pomeridiana, scegliendo un angolo di differenza dal passaggio in meridiano. 2° Caso: Osservatore IN MOVIMENTO (meglio se in moto lineare uniforme, Rv e Ve costanti). </t>
  </si>
  <si>
    <t>inserire la latitudine del punto (sorgere)</t>
  </si>
  <si>
    <t>inserire la longitudine del punto (sorgere)</t>
  </si>
  <si>
    <t>inserire la latitudine del punto (tramonto)</t>
  </si>
  <si>
    <t>inserire la longitudine del punto (tramonto)</t>
  </si>
  <si>
    <t>Amplitudine astronomica del sole al tramonto</t>
  </si>
  <si>
    <t>N/S</t>
  </si>
  <si>
    <t xml:space="preserve">N/S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</si>
</sst>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Symbol"/>
      <family val="1"/>
      <charset val="2"/>
    </font>
    <font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Fill="1" applyBorder="1"/>
    <xf numFmtId="0" fontId="0" fillId="2" borderId="1" xfId="0" applyFill="1" applyBorder="1" applyAlignment="1">
      <alignment horizontal="right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1" fontId="0" fillId="2" borderId="1" xfId="0" applyNumberFormat="1" applyFill="1" applyBorder="1"/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0" fillId="2" borderId="5" xfId="0" applyFill="1" applyBorder="1"/>
    <xf numFmtId="0" fontId="0" fillId="2" borderId="0" xfId="0" applyFill="1" applyBorder="1"/>
    <xf numFmtId="0" fontId="0" fillId="2" borderId="0" xfId="0" quotePrefix="1" applyFill="1" applyBorder="1"/>
    <xf numFmtId="0" fontId="0" fillId="2" borderId="6" xfId="0" applyFill="1" applyBorder="1"/>
    <xf numFmtId="0" fontId="1" fillId="2" borderId="0" xfId="0" applyFont="1" applyFill="1" applyBorder="1" applyAlignment="1">
      <alignment horizontal="right"/>
    </xf>
    <xf numFmtId="0" fontId="0" fillId="2" borderId="0" xfId="0" applyFill="1" applyBorder="1" applyAlignment="1">
      <alignment horizontal="right" vertical="center"/>
    </xf>
    <xf numFmtId="0" fontId="0" fillId="2" borderId="0" xfId="0" applyFill="1" applyBorder="1" applyAlignment="1">
      <alignment horizontal="center"/>
    </xf>
    <xf numFmtId="0" fontId="4" fillId="2" borderId="0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2" fillId="2" borderId="0" xfId="0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Fill="1" applyBorder="1" applyAlignment="1">
      <alignment horizontal="right"/>
    </xf>
    <xf numFmtId="0" fontId="0" fillId="2" borderId="7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0" xfId="0" applyFill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85725</xdr:colOff>
      <xdr:row>10</xdr:row>
      <xdr:rowOff>47625</xdr:rowOff>
    </xdr:from>
    <xdr:ext cx="2238376" cy="1133475"/>
    <xdr:sp macro="" textlink="">
      <xdr:nvSpPr>
        <xdr:cNvPr id="2" name="CasellaDiTesto 1"/>
        <xdr:cNvSpPr txBox="1"/>
      </xdr:nvSpPr>
      <xdr:spPr>
        <a:xfrm>
          <a:off x="6038850" y="2019300"/>
          <a:ext cx="2238376" cy="113347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wrap="square" rtlCol="0" anchor="t">
          <a:noAutofit/>
        </a:bodyPr>
        <a:lstStyle/>
        <a:p>
          <a:r>
            <a:rPr lang="it-IT" sz="1100"/>
            <a:t>NOTA BENE:</a:t>
          </a:r>
        </a:p>
        <a:p>
          <a:r>
            <a:rPr lang="it-IT" sz="1100"/>
            <a:t> - Riempire</a:t>
          </a:r>
          <a:r>
            <a:rPr lang="it-IT" sz="1100" baseline="0"/>
            <a:t> SOLO le caselle bianche</a:t>
          </a:r>
          <a:endParaRPr lang="it-IT" sz="1100"/>
        </a:p>
        <a:p>
          <a:endParaRPr lang="it-IT" sz="1100"/>
        </a:p>
        <a:p>
          <a:r>
            <a:rPr lang="it-IT" sz="1100"/>
            <a:t> - I segni di Latitudine, longitudine e declinazione VANNO</a:t>
          </a:r>
          <a:r>
            <a:rPr lang="it-IT" sz="1100" baseline="0"/>
            <a:t> inseriti con lettere MAIUSCOLE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123824</xdr:colOff>
      <xdr:row>13</xdr:row>
      <xdr:rowOff>9524</xdr:rowOff>
    </xdr:from>
    <xdr:ext cx="2238376" cy="1133475"/>
    <xdr:sp macro="" textlink="">
      <xdr:nvSpPr>
        <xdr:cNvPr id="2" name="CasellaDiTesto 1"/>
        <xdr:cNvSpPr txBox="1"/>
      </xdr:nvSpPr>
      <xdr:spPr>
        <a:xfrm>
          <a:off x="6076949" y="2552699"/>
          <a:ext cx="2238376" cy="113347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wrap="square" rtlCol="0" anchor="t">
          <a:noAutofit/>
        </a:bodyPr>
        <a:lstStyle/>
        <a:p>
          <a:r>
            <a:rPr lang="it-IT" sz="1100"/>
            <a:t>NOTA BENE:</a:t>
          </a:r>
        </a:p>
        <a:p>
          <a:r>
            <a:rPr lang="it-IT" sz="1100"/>
            <a:t> - Riempire</a:t>
          </a:r>
          <a:r>
            <a:rPr lang="it-IT" sz="1100" baseline="0"/>
            <a:t> SOLO le caselle bianche</a:t>
          </a:r>
          <a:endParaRPr lang="it-IT" sz="1100"/>
        </a:p>
        <a:p>
          <a:endParaRPr lang="it-IT" sz="1100"/>
        </a:p>
        <a:p>
          <a:r>
            <a:rPr lang="it-IT" sz="1100"/>
            <a:t> - I segni di Latitudine, longitudine e declinazione VANNO</a:t>
          </a:r>
          <a:r>
            <a:rPr lang="it-IT" sz="1100" baseline="0"/>
            <a:t> inseriti con lettere MAIUSCOLE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6"/>
  <sheetViews>
    <sheetView workbookViewId="0">
      <selection activeCell="O12" sqref="O12"/>
    </sheetView>
  </sheetViews>
  <sheetFormatPr defaultRowHeight="15"/>
  <cols>
    <col min="5" max="5" width="13.7109375" customWidth="1"/>
    <col min="8" max="8" width="11.5703125" bestFit="1" customWidth="1"/>
    <col min="15" max="15" width="5.28515625" customWidth="1"/>
  </cols>
  <sheetData>
    <row r="1" spans="1:13" ht="30" customHeight="1">
      <c r="A1" s="6" t="s">
        <v>34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"/>
    </row>
    <row r="2" spans="1:13" ht="15" customHeight="1">
      <c r="A2" s="9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1"/>
    </row>
    <row r="3" spans="1:13">
      <c r="A3" s="12"/>
      <c r="B3" s="13"/>
      <c r="C3" s="13"/>
      <c r="D3" s="13"/>
      <c r="E3" s="13"/>
      <c r="F3" s="13"/>
      <c r="G3" s="14" t="s">
        <v>10</v>
      </c>
      <c r="H3" s="14" t="s">
        <v>12</v>
      </c>
      <c r="I3" s="14" t="s">
        <v>11</v>
      </c>
      <c r="J3" s="13" t="s">
        <v>13</v>
      </c>
      <c r="K3" s="13"/>
      <c r="L3" s="13"/>
      <c r="M3" s="15"/>
    </row>
    <row r="4" spans="1:13">
      <c r="A4" s="12"/>
      <c r="B4" s="13" t="s">
        <v>6</v>
      </c>
      <c r="C4" s="13"/>
      <c r="D4" s="13"/>
      <c r="E4" s="13"/>
      <c r="F4" s="16" t="s">
        <v>7</v>
      </c>
      <c r="G4" s="1">
        <v>42</v>
      </c>
      <c r="H4" s="1">
        <v>6</v>
      </c>
      <c r="I4" s="1">
        <v>0</v>
      </c>
      <c r="J4" s="1" t="s">
        <v>14</v>
      </c>
      <c r="K4" s="13"/>
      <c r="L4" s="13">
        <f>G4+H4/60+I4/3600</f>
        <v>42.1</v>
      </c>
      <c r="M4" s="15"/>
    </row>
    <row r="5" spans="1:13">
      <c r="A5" s="12"/>
      <c r="B5" s="13" t="s">
        <v>8</v>
      </c>
      <c r="C5" s="13"/>
      <c r="D5" s="13"/>
      <c r="E5" s="13"/>
      <c r="F5" s="16" t="s">
        <v>9</v>
      </c>
      <c r="G5" s="1">
        <v>11</v>
      </c>
      <c r="H5" s="1">
        <v>45</v>
      </c>
      <c r="I5" s="1">
        <v>0</v>
      </c>
      <c r="J5" s="1" t="s">
        <v>15</v>
      </c>
      <c r="K5" s="13"/>
      <c r="L5" s="13">
        <f>G5+H5/60+I5/3600</f>
        <v>11.75</v>
      </c>
      <c r="M5" s="15"/>
    </row>
    <row r="6" spans="1:13">
      <c r="A6" s="12"/>
      <c r="B6" s="13"/>
      <c r="C6" s="13"/>
      <c r="D6" s="13"/>
      <c r="E6" s="13"/>
      <c r="F6" s="13"/>
      <c r="G6" s="14" t="s">
        <v>10</v>
      </c>
      <c r="H6" s="14" t="s">
        <v>12</v>
      </c>
      <c r="I6" s="14" t="s">
        <v>11</v>
      </c>
      <c r="J6" s="13" t="s">
        <v>42</v>
      </c>
      <c r="K6" s="13"/>
      <c r="L6" s="13"/>
      <c r="M6" s="15"/>
    </row>
    <row r="7" spans="1:13">
      <c r="A7" s="12"/>
      <c r="B7" s="13" t="s">
        <v>16</v>
      </c>
      <c r="C7" s="13"/>
      <c r="D7" s="13"/>
      <c r="E7" s="13"/>
      <c r="F7" s="16" t="s">
        <v>18</v>
      </c>
      <c r="G7" s="1">
        <v>7</v>
      </c>
      <c r="H7" s="1">
        <v>38.299999999999997</v>
      </c>
      <c r="I7" s="1"/>
      <c r="J7" s="1" t="s">
        <v>14</v>
      </c>
      <c r="K7" s="13"/>
      <c r="L7" s="13">
        <f>G7+H7/60+I7/3600</f>
        <v>7.6383333333333336</v>
      </c>
      <c r="M7" s="15"/>
    </row>
    <row r="8" spans="1:13">
      <c r="A8" s="12"/>
      <c r="B8" s="13" t="s">
        <v>17</v>
      </c>
      <c r="C8" s="13"/>
      <c r="D8" s="13"/>
      <c r="E8" s="13"/>
      <c r="F8" s="16" t="s">
        <v>18</v>
      </c>
      <c r="G8" s="1">
        <v>7</v>
      </c>
      <c r="H8" s="1">
        <v>49.5</v>
      </c>
      <c r="I8" s="1"/>
      <c r="J8" s="1" t="s">
        <v>14</v>
      </c>
      <c r="K8" s="13"/>
      <c r="L8" s="13">
        <f>G8+H8/60+I8/3600</f>
        <v>7.8250000000000002</v>
      </c>
      <c r="M8" s="15"/>
    </row>
    <row r="9" spans="1:13" ht="5.25" customHeight="1">
      <c r="A9" s="12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5"/>
    </row>
    <row r="10" spans="1:13">
      <c r="A10" s="12"/>
      <c r="B10" s="13" t="s">
        <v>19</v>
      </c>
      <c r="C10" s="13"/>
      <c r="D10" s="13"/>
      <c r="E10" s="13"/>
      <c r="F10" s="16" t="s">
        <v>22</v>
      </c>
      <c r="G10" s="2" t="s">
        <v>15</v>
      </c>
      <c r="H10" s="3">
        <f>DEGREES(ASIN(SIN(RADIANS(G7+H7/60))/COS(RADIANS(G4+H4/60+I4/3600))))</f>
        <v>10.319826205806397</v>
      </c>
      <c r="I10" s="3" t="str">
        <f>J7</f>
        <v>N</v>
      </c>
      <c r="J10" s="13"/>
      <c r="K10" s="13"/>
      <c r="L10" s="13"/>
      <c r="M10" s="15"/>
    </row>
    <row r="11" spans="1:13">
      <c r="A11" s="12"/>
      <c r="B11" s="13" t="s">
        <v>40</v>
      </c>
      <c r="C11" s="13"/>
      <c r="D11" s="13"/>
      <c r="E11" s="13"/>
      <c r="F11" s="16" t="s">
        <v>22</v>
      </c>
      <c r="G11" s="2" t="s">
        <v>23</v>
      </c>
      <c r="H11" s="3">
        <f>DEGREES(ASIN(SIN(RADIANS(G8+H8/60))/COS(RADIANS(G4+H4/60+I4/3600))))</f>
        <v>10.573321532861288</v>
      </c>
      <c r="I11" s="3" t="str">
        <f>J8</f>
        <v>N</v>
      </c>
      <c r="J11" s="13"/>
      <c r="K11" s="13"/>
      <c r="L11" s="13"/>
      <c r="M11" s="15"/>
    </row>
    <row r="12" spans="1:13">
      <c r="A12" s="12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5"/>
    </row>
    <row r="13" spans="1:13">
      <c r="A13" s="12"/>
      <c r="B13" s="13" t="s">
        <v>20</v>
      </c>
      <c r="C13" s="13"/>
      <c r="D13" s="13"/>
      <c r="E13" s="13"/>
      <c r="F13" s="16" t="s">
        <v>24</v>
      </c>
      <c r="G13" s="3">
        <f>IF(I10="N", 90-H10,90+H10)</f>
        <v>79.680173794193607</v>
      </c>
      <c r="H13" s="17" t="s">
        <v>28</v>
      </c>
      <c r="I13" s="4">
        <f>G14-G13</f>
        <v>200.89314773866772</v>
      </c>
      <c r="J13" s="29"/>
      <c r="K13" s="13"/>
      <c r="L13" s="13"/>
      <c r="M13" s="15"/>
    </row>
    <row r="14" spans="1:13">
      <c r="A14" s="12"/>
      <c r="B14" s="13" t="s">
        <v>21</v>
      </c>
      <c r="C14" s="13"/>
      <c r="D14" s="13"/>
      <c r="E14" s="13"/>
      <c r="F14" s="16" t="s">
        <v>24</v>
      </c>
      <c r="G14" s="3">
        <f>IF(I11="N",270+H11,270-H11)</f>
        <v>280.57332153286131</v>
      </c>
      <c r="H14" s="17"/>
      <c r="I14" s="4"/>
      <c r="J14" s="29"/>
      <c r="K14" s="13"/>
      <c r="L14" s="13"/>
      <c r="M14" s="15"/>
    </row>
    <row r="15" spans="1:13">
      <c r="A15" s="12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5"/>
    </row>
    <row r="16" spans="1:13">
      <c r="A16" s="12"/>
      <c r="B16" s="13"/>
      <c r="C16" s="13"/>
      <c r="D16" s="13"/>
      <c r="E16" s="13"/>
      <c r="F16" s="13" t="s">
        <v>2</v>
      </c>
      <c r="G16" s="13" t="s">
        <v>3</v>
      </c>
      <c r="H16" s="13" t="s">
        <v>5</v>
      </c>
      <c r="I16" s="13"/>
      <c r="J16" s="13"/>
      <c r="K16" s="13"/>
      <c r="L16" s="13"/>
      <c r="M16" s="15"/>
    </row>
    <row r="17" spans="1:13">
      <c r="A17" s="12"/>
      <c r="B17" s="18" t="s">
        <v>0</v>
      </c>
      <c r="C17" s="18"/>
      <c r="D17" s="18"/>
      <c r="E17" s="18"/>
      <c r="F17" s="1">
        <v>6</v>
      </c>
      <c r="G17" s="1">
        <v>41</v>
      </c>
      <c r="H17" s="1">
        <v>29</v>
      </c>
      <c r="I17" s="13"/>
      <c r="J17" s="13"/>
      <c r="K17" s="13"/>
      <c r="L17" s="13"/>
      <c r="M17" s="15"/>
    </row>
    <row r="18" spans="1:13">
      <c r="A18" s="12"/>
      <c r="B18" s="18" t="s">
        <v>1</v>
      </c>
      <c r="C18" s="18"/>
      <c r="D18" s="18"/>
      <c r="E18" s="18"/>
      <c r="F18" s="1">
        <v>19</v>
      </c>
      <c r="G18" s="1">
        <v>47</v>
      </c>
      <c r="H18" s="1">
        <v>31</v>
      </c>
      <c r="I18" s="13"/>
      <c r="J18" s="13"/>
      <c r="K18" s="13"/>
      <c r="L18" s="13"/>
      <c r="M18" s="15"/>
    </row>
    <row r="19" spans="1:13">
      <c r="A19" s="12"/>
      <c r="B19" s="13"/>
      <c r="C19" s="13"/>
      <c r="D19" s="13"/>
      <c r="E19" s="13"/>
      <c r="F19" s="13" t="s">
        <v>2</v>
      </c>
      <c r="G19" s="13" t="s">
        <v>3</v>
      </c>
      <c r="H19" s="13" t="s">
        <v>5</v>
      </c>
      <c r="I19" s="13"/>
      <c r="J19" s="13"/>
      <c r="K19" s="13"/>
      <c r="L19" s="13"/>
      <c r="M19" s="15"/>
    </row>
    <row r="20" spans="1:13">
      <c r="A20" s="12"/>
      <c r="B20" s="18" t="s">
        <v>4</v>
      </c>
      <c r="C20" s="18"/>
      <c r="D20" s="18"/>
      <c r="E20" s="18"/>
      <c r="F20" s="3">
        <f>TRUNC(I20,0)</f>
        <v>13</v>
      </c>
      <c r="G20" s="3">
        <f>TRUNC((I20-F20)*60)</f>
        <v>14</v>
      </c>
      <c r="H20" s="5">
        <f>((I20-(F20+G20/60))*3600)</f>
        <v>30.00000000000469</v>
      </c>
      <c r="I20" s="13">
        <f>((F17+G17/60+H17/3600)+(F18+G18/60+H18/3600))/2</f>
        <v>13.241666666666667</v>
      </c>
      <c r="J20" s="13"/>
      <c r="K20" s="19" t="s">
        <v>33</v>
      </c>
      <c r="L20" s="19"/>
      <c r="M20" s="20">
        <f>IF(J4="N",IF(J7="N",IF(L4&gt;L7,180,0),180),IF(J7="S",IF(L4&gt;L7,0,180),0))</f>
        <v>180</v>
      </c>
    </row>
    <row r="21" spans="1:13">
      <c r="A21" s="12"/>
      <c r="B21" s="18" t="s">
        <v>25</v>
      </c>
      <c r="C21" s="18"/>
      <c r="D21" s="18"/>
      <c r="E21" s="18"/>
      <c r="F21" s="3">
        <f>TRUNC(I21,0)</f>
        <v>13</v>
      </c>
      <c r="G21" s="3">
        <f>TRUNC((I21-F21)*60)</f>
        <v>6</v>
      </c>
      <c r="H21" s="5">
        <f>((I21-(F21+G21/60))*3600)</f>
        <v>2.0000000000067075</v>
      </c>
      <c r="I21" s="13">
        <f>(F18+G18/60+H18/3600)-(F17+G17/60+H17/3600)</f>
        <v>13.100555555555557</v>
      </c>
      <c r="J21" s="13"/>
      <c r="K21" s="19"/>
      <c r="L21" s="19"/>
      <c r="M21" s="20"/>
    </row>
    <row r="22" spans="1:13" ht="6" customHeight="1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5"/>
    </row>
    <row r="23" spans="1:13">
      <c r="A23" s="12"/>
      <c r="B23" s="13" t="s">
        <v>26</v>
      </c>
      <c r="C23" s="13"/>
      <c r="D23" s="13"/>
      <c r="E23" s="13"/>
      <c r="F23" s="13"/>
      <c r="G23" s="21" t="s">
        <v>27</v>
      </c>
      <c r="H23" s="1">
        <v>40</v>
      </c>
      <c r="I23" s="13" t="s">
        <v>10</v>
      </c>
      <c r="J23" s="13"/>
      <c r="K23" s="13"/>
      <c r="L23" s="13"/>
      <c r="M23" s="15"/>
    </row>
    <row r="24" spans="1:13" ht="6" customHeight="1">
      <c r="A24" s="12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5"/>
    </row>
    <row r="25" spans="1:13" hidden="1">
      <c r="A25" s="12"/>
      <c r="B25" s="13"/>
      <c r="C25" s="13"/>
      <c r="D25" s="13"/>
      <c r="E25" s="13"/>
      <c r="F25" s="21" t="s">
        <v>27</v>
      </c>
      <c r="G25" s="22">
        <f>I21*H23/I13</f>
        <v>2.608462399642907</v>
      </c>
      <c r="H25" s="22"/>
      <c r="I25" s="22"/>
      <c r="J25" s="13"/>
      <c r="K25" s="13"/>
      <c r="L25" s="13"/>
      <c r="M25" s="15"/>
    </row>
    <row r="26" spans="1:13">
      <c r="A26" s="12"/>
      <c r="B26" s="13"/>
      <c r="C26" s="13"/>
      <c r="D26" s="13"/>
      <c r="E26" s="13"/>
      <c r="F26" s="13"/>
      <c r="G26" s="23" t="s">
        <v>2</v>
      </c>
      <c r="H26" s="23" t="s">
        <v>3</v>
      </c>
      <c r="I26" s="23" t="s">
        <v>5</v>
      </c>
      <c r="J26" s="13"/>
      <c r="K26" s="13"/>
      <c r="L26" s="13"/>
      <c r="M26" s="15"/>
    </row>
    <row r="27" spans="1:13">
      <c r="A27" s="12"/>
      <c r="B27" s="13" t="s">
        <v>30</v>
      </c>
      <c r="C27" s="13"/>
      <c r="D27" s="13"/>
      <c r="E27" s="13"/>
      <c r="F27" s="21" t="s">
        <v>27</v>
      </c>
      <c r="G27" s="3">
        <f>TRUNC(G25,0)</f>
        <v>2</v>
      </c>
      <c r="H27" s="3">
        <f>TRUNC((G25-G27)*60)</f>
        <v>36</v>
      </c>
      <c r="I27" s="3">
        <f>TRUNC((G25-G27-H27/60)*3600)</f>
        <v>30</v>
      </c>
      <c r="J27" s="13"/>
      <c r="K27" s="13"/>
      <c r="L27" s="13"/>
      <c r="M27" s="15"/>
    </row>
    <row r="28" spans="1:13" ht="6" customHeight="1">
      <c r="A28" s="12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5"/>
    </row>
    <row r="29" spans="1:13" hidden="1">
      <c r="A29" s="12"/>
      <c r="B29" s="13"/>
      <c r="C29" s="13"/>
      <c r="D29" s="13"/>
      <c r="E29" s="13"/>
      <c r="F29" s="13"/>
      <c r="G29" s="13">
        <f>I20-G25</f>
        <v>10.633204267023761</v>
      </c>
      <c r="H29" s="13"/>
      <c r="I29" s="13"/>
      <c r="J29" s="13"/>
      <c r="K29" s="13"/>
      <c r="L29" s="13"/>
      <c r="M29" s="15"/>
    </row>
    <row r="30" spans="1:13">
      <c r="A30" s="12"/>
      <c r="B30" s="13"/>
      <c r="C30" s="13"/>
      <c r="D30" s="13"/>
      <c r="E30" s="13"/>
      <c r="F30" s="13"/>
      <c r="G30" s="23" t="s">
        <v>2</v>
      </c>
      <c r="H30" s="23" t="s">
        <v>3</v>
      </c>
      <c r="I30" s="23" t="s">
        <v>5</v>
      </c>
      <c r="J30" s="13"/>
      <c r="K30" s="13"/>
      <c r="L30" s="13"/>
      <c r="M30" s="15"/>
    </row>
    <row r="31" spans="1:13">
      <c r="A31" s="12"/>
      <c r="B31" s="13" t="s">
        <v>29</v>
      </c>
      <c r="C31" s="13"/>
      <c r="D31" s="13"/>
      <c r="E31" s="13"/>
      <c r="F31" s="13"/>
      <c r="G31" s="3">
        <f>TRUNC(G29,0)</f>
        <v>10</v>
      </c>
      <c r="H31" s="3">
        <f>TRUNC((G29-G31)*60)</f>
        <v>37</v>
      </c>
      <c r="I31" s="3">
        <f>TRUNC((G29-G31-H31/60)*3600)</f>
        <v>59</v>
      </c>
      <c r="J31" s="13"/>
      <c r="K31" s="13" t="s">
        <v>32</v>
      </c>
      <c r="L31" s="13"/>
      <c r="M31" s="24">
        <f>IF(J4="N",IF(J7="N",IF(L4&gt;L7,180-H23,0+H23),180-H23),IF(J7="S",IF(L4&gt;L7,0+H23,180-H23),0+H23))</f>
        <v>140</v>
      </c>
    </row>
    <row r="32" spans="1:13" ht="6" customHeight="1">
      <c r="A32" s="12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25"/>
    </row>
    <row r="33" spans="1:13" hidden="1">
      <c r="A33" s="12"/>
      <c r="B33" s="13"/>
      <c r="C33" s="13"/>
      <c r="D33" s="13"/>
      <c r="E33" s="13"/>
      <c r="F33" s="13"/>
      <c r="G33" s="13">
        <f>I20+G25</f>
        <v>15.850129066309574</v>
      </c>
      <c r="H33" s="13"/>
      <c r="I33" s="13"/>
      <c r="J33" s="13"/>
      <c r="K33" s="13"/>
      <c r="L33" s="13"/>
      <c r="M33" s="25"/>
    </row>
    <row r="34" spans="1:13">
      <c r="A34" s="12"/>
      <c r="B34" s="13"/>
      <c r="C34" s="13"/>
      <c r="D34" s="13"/>
      <c r="E34" s="13"/>
      <c r="F34" s="13"/>
      <c r="G34" s="23" t="s">
        <v>2</v>
      </c>
      <c r="H34" s="23" t="s">
        <v>3</v>
      </c>
      <c r="I34" s="23" t="s">
        <v>5</v>
      </c>
      <c r="J34" s="13"/>
      <c r="K34" s="13"/>
      <c r="L34" s="13"/>
      <c r="M34" s="25"/>
    </row>
    <row r="35" spans="1:13">
      <c r="A35" s="12"/>
      <c r="B35" s="13" t="s">
        <v>31</v>
      </c>
      <c r="C35" s="13"/>
      <c r="D35" s="13"/>
      <c r="E35" s="13"/>
      <c r="F35" s="13"/>
      <c r="G35" s="3">
        <f>TRUNC(G33,0)</f>
        <v>15</v>
      </c>
      <c r="H35" s="3">
        <f>TRUNC((G33-G35)*60)</f>
        <v>51</v>
      </c>
      <c r="I35" s="3">
        <f>TRUNC((G33-G35-H35/60)*3600)</f>
        <v>0</v>
      </c>
      <c r="J35" s="13"/>
      <c r="K35" s="13" t="s">
        <v>32</v>
      </c>
      <c r="L35" s="13"/>
      <c r="M35" s="24">
        <f>IF(J4="N",IF(J7="N",IF(L4&gt;L7,180+H23,360-H23),180+H23),IF(J7="S",IF(L4&gt;L7,360-H23,180+H23),360-H23))</f>
        <v>220</v>
      </c>
    </row>
    <row r="36" spans="1:13" ht="5.25" customHeight="1" thickBot="1">
      <c r="A36" s="26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8"/>
    </row>
  </sheetData>
  <mergeCells count="9">
    <mergeCell ref="A1:M2"/>
    <mergeCell ref="H13:H14"/>
    <mergeCell ref="I13:I14"/>
    <mergeCell ref="B17:E17"/>
    <mergeCell ref="B18:E18"/>
    <mergeCell ref="B20:E20"/>
    <mergeCell ref="K20:L21"/>
    <mergeCell ref="M20:M21"/>
    <mergeCell ref="B21:E21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39"/>
  <sheetViews>
    <sheetView tabSelected="1" workbookViewId="0">
      <selection activeCell="P15" sqref="P15"/>
    </sheetView>
  </sheetViews>
  <sheetFormatPr defaultRowHeight="15"/>
  <cols>
    <col min="5" max="5" width="13.7109375" customWidth="1"/>
    <col min="8" max="8" width="11.5703125" bestFit="1" customWidth="1"/>
    <col min="15" max="15" width="5.28515625" customWidth="1"/>
  </cols>
  <sheetData>
    <row r="1" spans="1:13" ht="30" customHeight="1">
      <c r="A1" s="6" t="s">
        <v>35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"/>
    </row>
    <row r="2" spans="1:13" ht="15" customHeight="1">
      <c r="A2" s="9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1"/>
    </row>
    <row r="3" spans="1:13">
      <c r="A3" s="12"/>
      <c r="B3" s="13"/>
      <c r="C3" s="13"/>
      <c r="D3" s="13"/>
      <c r="E3" s="13"/>
      <c r="F3" s="13"/>
      <c r="G3" s="14" t="s">
        <v>10</v>
      </c>
      <c r="H3" s="14" t="s">
        <v>12</v>
      </c>
      <c r="I3" s="14" t="s">
        <v>11</v>
      </c>
      <c r="J3" s="13" t="s">
        <v>13</v>
      </c>
      <c r="K3" s="13"/>
      <c r="L3" s="13"/>
      <c r="M3" s="15"/>
    </row>
    <row r="4" spans="1:13">
      <c r="A4" s="12"/>
      <c r="B4" s="13" t="s">
        <v>36</v>
      </c>
      <c r="C4" s="13"/>
      <c r="D4" s="13"/>
      <c r="E4" s="13"/>
      <c r="F4" s="16" t="s">
        <v>7</v>
      </c>
      <c r="G4" s="1">
        <v>42</v>
      </c>
      <c r="H4" s="1">
        <v>6</v>
      </c>
      <c r="I4" s="1">
        <v>0</v>
      </c>
      <c r="J4" s="1" t="s">
        <v>14</v>
      </c>
      <c r="K4" s="13"/>
      <c r="L4" s="13">
        <f>G4+H4/60+I4/3600</f>
        <v>42.1</v>
      </c>
      <c r="M4" s="15"/>
    </row>
    <row r="5" spans="1:13">
      <c r="A5" s="12"/>
      <c r="B5" s="13" t="s">
        <v>37</v>
      </c>
      <c r="C5" s="13"/>
      <c r="D5" s="13"/>
      <c r="E5" s="13"/>
      <c r="F5" s="16" t="s">
        <v>9</v>
      </c>
      <c r="G5" s="1">
        <v>11</v>
      </c>
      <c r="H5" s="1">
        <v>45</v>
      </c>
      <c r="I5" s="1">
        <v>0</v>
      </c>
      <c r="J5" s="1" t="s">
        <v>15</v>
      </c>
      <c r="K5" s="13"/>
      <c r="L5" s="13">
        <f>G5+H5/60+I5/3600</f>
        <v>11.75</v>
      </c>
      <c r="M5" s="15"/>
    </row>
    <row r="6" spans="1:13">
      <c r="A6" s="12"/>
      <c r="B6" s="13"/>
      <c r="C6" s="13"/>
      <c r="D6" s="13"/>
      <c r="E6" s="13"/>
      <c r="F6" s="16"/>
      <c r="G6" s="14" t="s">
        <v>10</v>
      </c>
      <c r="H6" s="14" t="s">
        <v>12</v>
      </c>
      <c r="I6" s="14" t="s">
        <v>11</v>
      </c>
      <c r="J6" s="13" t="s">
        <v>13</v>
      </c>
      <c r="K6" s="13"/>
      <c r="L6" s="13"/>
      <c r="M6" s="15"/>
    </row>
    <row r="7" spans="1:13">
      <c r="A7" s="12"/>
      <c r="B7" s="13" t="s">
        <v>38</v>
      </c>
      <c r="C7" s="13"/>
      <c r="D7" s="13"/>
      <c r="E7" s="13"/>
      <c r="F7" s="16"/>
      <c r="G7" s="1">
        <v>43</v>
      </c>
      <c r="H7" s="1">
        <v>12</v>
      </c>
      <c r="I7" s="1"/>
      <c r="J7" s="1" t="s">
        <v>14</v>
      </c>
      <c r="K7" s="13"/>
      <c r="L7" s="13">
        <f t="shared" ref="L7:L8" si="0">G7+H7/60+I7/3600</f>
        <v>43.2</v>
      </c>
      <c r="M7" s="15"/>
    </row>
    <row r="8" spans="1:13">
      <c r="A8" s="12"/>
      <c r="B8" s="13" t="s">
        <v>39</v>
      </c>
      <c r="C8" s="13"/>
      <c r="D8" s="13"/>
      <c r="E8" s="13"/>
      <c r="F8" s="16"/>
      <c r="G8" s="1">
        <v>11</v>
      </c>
      <c r="H8" s="1">
        <v>24</v>
      </c>
      <c r="I8" s="1"/>
      <c r="J8" s="1" t="s">
        <v>15</v>
      </c>
      <c r="K8" s="13"/>
      <c r="L8" s="13">
        <f t="shared" si="0"/>
        <v>11.4</v>
      </c>
      <c r="M8" s="15"/>
    </row>
    <row r="9" spans="1:13">
      <c r="A9" s="12"/>
      <c r="B9" s="13"/>
      <c r="C9" s="13"/>
      <c r="D9" s="13"/>
      <c r="E9" s="13"/>
      <c r="F9" s="13"/>
      <c r="G9" s="14" t="s">
        <v>10</v>
      </c>
      <c r="H9" s="14" t="s">
        <v>12</v>
      </c>
      <c r="I9" s="14" t="s">
        <v>11</v>
      </c>
      <c r="J9" s="13" t="s">
        <v>41</v>
      </c>
      <c r="K9" s="13"/>
      <c r="L9" s="13"/>
      <c r="M9" s="15"/>
    </row>
    <row r="10" spans="1:13">
      <c r="A10" s="12"/>
      <c r="B10" s="13" t="s">
        <v>16</v>
      </c>
      <c r="C10" s="13"/>
      <c r="D10" s="13"/>
      <c r="E10" s="13"/>
      <c r="F10" s="16" t="s">
        <v>18</v>
      </c>
      <c r="G10" s="1">
        <v>7</v>
      </c>
      <c r="H10" s="1">
        <v>38.299999999999997</v>
      </c>
      <c r="I10" s="1"/>
      <c r="J10" s="1" t="s">
        <v>14</v>
      </c>
      <c r="K10" s="13"/>
      <c r="L10" s="13">
        <f>G10+H10/60+I10/3600</f>
        <v>7.6383333333333336</v>
      </c>
      <c r="M10" s="15"/>
    </row>
    <row r="11" spans="1:13">
      <c r="A11" s="12"/>
      <c r="B11" s="13" t="s">
        <v>17</v>
      </c>
      <c r="C11" s="13"/>
      <c r="D11" s="13"/>
      <c r="E11" s="13"/>
      <c r="F11" s="16" t="s">
        <v>18</v>
      </c>
      <c r="G11" s="1">
        <v>7</v>
      </c>
      <c r="H11" s="1">
        <v>49.5</v>
      </c>
      <c r="I11" s="1"/>
      <c r="J11" s="1" t="s">
        <v>14</v>
      </c>
      <c r="K11" s="13"/>
      <c r="L11" s="13">
        <f>G11+H11/60+I11/3600</f>
        <v>7.8250000000000002</v>
      </c>
      <c r="M11" s="15"/>
    </row>
    <row r="12" spans="1:13" ht="5.25" customHeight="1">
      <c r="A12" s="12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5"/>
    </row>
    <row r="13" spans="1:13">
      <c r="A13" s="12"/>
      <c r="B13" s="13" t="s">
        <v>19</v>
      </c>
      <c r="C13" s="13"/>
      <c r="D13" s="13"/>
      <c r="E13" s="13"/>
      <c r="F13" s="16" t="s">
        <v>22</v>
      </c>
      <c r="G13" s="2" t="s">
        <v>15</v>
      </c>
      <c r="H13" s="3">
        <f>DEGREES(ASIN(SIN(RADIANS(G10+H10/60))/COS(RADIANS(G4+H4/60+I4/3600))))</f>
        <v>10.319826205806397</v>
      </c>
      <c r="I13" s="3" t="str">
        <f>J10</f>
        <v>N</v>
      </c>
      <c r="J13" s="13"/>
      <c r="K13" s="13"/>
      <c r="L13" s="13"/>
      <c r="M13" s="15"/>
    </row>
    <row r="14" spans="1:13">
      <c r="A14" s="12"/>
      <c r="B14" s="13" t="s">
        <v>40</v>
      </c>
      <c r="C14" s="13"/>
      <c r="D14" s="13"/>
      <c r="E14" s="13"/>
      <c r="F14" s="16" t="s">
        <v>22</v>
      </c>
      <c r="G14" s="2" t="s">
        <v>23</v>
      </c>
      <c r="H14" s="3">
        <f>DEGREES(ASIN(SIN(RADIANS(G11+H11/60))/COS(RADIANS(G7+H7/60+I7/3600))))</f>
        <v>10.764215509203346</v>
      </c>
      <c r="I14" s="3" t="str">
        <f>J11</f>
        <v>N</v>
      </c>
      <c r="J14" s="13"/>
      <c r="K14" s="13"/>
      <c r="L14" s="13"/>
      <c r="M14" s="15"/>
    </row>
    <row r="15" spans="1:13">
      <c r="A15" s="12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5"/>
    </row>
    <row r="16" spans="1:13">
      <c r="A16" s="12"/>
      <c r="B16" s="13" t="s">
        <v>20</v>
      </c>
      <c r="C16" s="13"/>
      <c r="D16" s="13"/>
      <c r="E16" s="13"/>
      <c r="F16" s="16" t="s">
        <v>24</v>
      </c>
      <c r="G16" s="3">
        <f>IF(I13="N", 90-H13,90+H13)</f>
        <v>79.680173794193607</v>
      </c>
      <c r="H16" s="17" t="s">
        <v>28</v>
      </c>
      <c r="I16" s="4">
        <f>G17-G16</f>
        <v>201.08404171500973</v>
      </c>
      <c r="J16" s="29"/>
      <c r="K16" s="13"/>
      <c r="L16" s="13"/>
      <c r="M16" s="15"/>
    </row>
    <row r="17" spans="1:13">
      <c r="A17" s="12"/>
      <c r="B17" s="13" t="s">
        <v>21</v>
      </c>
      <c r="C17" s="13"/>
      <c r="D17" s="13"/>
      <c r="E17" s="13"/>
      <c r="F17" s="16" t="s">
        <v>24</v>
      </c>
      <c r="G17" s="3">
        <f>IF(I14="N",270+H14,270-H14)</f>
        <v>280.76421550920332</v>
      </c>
      <c r="H17" s="17"/>
      <c r="I17" s="4"/>
      <c r="J17" s="29"/>
      <c r="K17" s="13"/>
      <c r="L17" s="13"/>
      <c r="M17" s="15"/>
    </row>
    <row r="18" spans="1:13">
      <c r="A18" s="12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5"/>
    </row>
    <row r="19" spans="1:13">
      <c r="A19" s="12"/>
      <c r="B19" s="13"/>
      <c r="C19" s="13"/>
      <c r="D19" s="13"/>
      <c r="E19" s="13"/>
      <c r="F19" s="13" t="s">
        <v>2</v>
      </c>
      <c r="G19" s="13" t="s">
        <v>3</v>
      </c>
      <c r="H19" s="13" t="s">
        <v>5</v>
      </c>
      <c r="I19" s="13"/>
      <c r="J19" s="13"/>
      <c r="K19" s="13"/>
      <c r="L19" s="13"/>
      <c r="M19" s="15"/>
    </row>
    <row r="20" spans="1:13">
      <c r="A20" s="12"/>
      <c r="B20" s="18" t="s">
        <v>0</v>
      </c>
      <c r="C20" s="18"/>
      <c r="D20" s="18"/>
      <c r="E20" s="18"/>
      <c r="F20" s="1">
        <v>6</v>
      </c>
      <c r="G20" s="1">
        <v>41</v>
      </c>
      <c r="H20" s="1">
        <v>29</v>
      </c>
      <c r="I20" s="13"/>
      <c r="J20" s="13"/>
      <c r="K20" s="13"/>
      <c r="L20" s="13"/>
      <c r="M20" s="15"/>
    </row>
    <row r="21" spans="1:13">
      <c r="A21" s="12"/>
      <c r="B21" s="18" t="s">
        <v>1</v>
      </c>
      <c r="C21" s="18"/>
      <c r="D21" s="18"/>
      <c r="E21" s="18"/>
      <c r="F21" s="1">
        <v>19</v>
      </c>
      <c r="G21" s="1">
        <v>45</v>
      </c>
      <c r="H21" s="1">
        <v>20</v>
      </c>
      <c r="I21" s="13"/>
      <c r="J21" s="13"/>
      <c r="K21" s="13"/>
      <c r="L21" s="13"/>
      <c r="M21" s="15"/>
    </row>
    <row r="22" spans="1:13">
      <c r="A22" s="12"/>
      <c r="B22" s="13"/>
      <c r="C22" s="13"/>
      <c r="D22" s="13"/>
      <c r="E22" s="13"/>
      <c r="F22" s="13" t="s">
        <v>2</v>
      </c>
      <c r="G22" s="13" t="s">
        <v>3</v>
      </c>
      <c r="H22" s="13" t="s">
        <v>5</v>
      </c>
      <c r="I22" s="13"/>
      <c r="J22" s="13"/>
      <c r="K22" s="13"/>
      <c r="L22" s="13"/>
      <c r="M22" s="15"/>
    </row>
    <row r="23" spans="1:13">
      <c r="A23" s="12"/>
      <c r="B23" s="18" t="s">
        <v>4</v>
      </c>
      <c r="C23" s="18"/>
      <c r="D23" s="18"/>
      <c r="E23" s="18"/>
      <c r="F23" s="3">
        <f>TRUNC(I23,0)</f>
        <v>13</v>
      </c>
      <c r="G23" s="3">
        <f>TRUNC((I23-F23)*60)</f>
        <v>13</v>
      </c>
      <c r="H23" s="5">
        <f>((I23-(F23+G23/60))*3600)</f>
        <v>24.500000000005429</v>
      </c>
      <c r="I23" s="13">
        <f>((F20+G20/60+H20/3600)+(F21+G21/60+H21/3600))/2</f>
        <v>13.223472222222224</v>
      </c>
      <c r="J23" s="13"/>
      <c r="K23" s="19" t="s">
        <v>33</v>
      </c>
      <c r="L23" s="19"/>
      <c r="M23" s="20">
        <f>IF(J4="N",IF(J10="N",IF(L4&gt;L10,180,0),180),IF(J10="S",IF(L4&gt;L10,0,180),0))</f>
        <v>180</v>
      </c>
    </row>
    <row r="24" spans="1:13">
      <c r="A24" s="12"/>
      <c r="B24" s="18" t="s">
        <v>25</v>
      </c>
      <c r="C24" s="18"/>
      <c r="D24" s="18"/>
      <c r="E24" s="18"/>
      <c r="F24" s="3">
        <f>TRUNC(I24,0)</f>
        <v>13</v>
      </c>
      <c r="G24" s="3">
        <f>TRUNC((I24-F24)*60)</f>
        <v>3</v>
      </c>
      <c r="H24" s="5">
        <f>((I24-(F24+G24/60))*3600)</f>
        <v>50.99999999999838</v>
      </c>
      <c r="I24" s="13">
        <f>(F21+G21/60+H21/3600)-(F20+G20/60+H20/3600)</f>
        <v>13.064166666666667</v>
      </c>
      <c r="J24" s="13"/>
      <c r="K24" s="19"/>
      <c r="L24" s="19"/>
      <c r="M24" s="20"/>
    </row>
    <row r="25" spans="1:13" ht="5.25" customHeight="1">
      <c r="A25" s="12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5"/>
    </row>
    <row r="26" spans="1:13">
      <c r="A26" s="12"/>
      <c r="B26" s="13" t="s">
        <v>26</v>
      </c>
      <c r="C26" s="13"/>
      <c r="D26" s="13"/>
      <c r="E26" s="13"/>
      <c r="F26" s="13"/>
      <c r="G26" s="21" t="s">
        <v>27</v>
      </c>
      <c r="H26" s="1">
        <v>40</v>
      </c>
      <c r="I26" s="13" t="s">
        <v>10</v>
      </c>
      <c r="J26" s="13"/>
      <c r="K26" s="13"/>
      <c r="L26" s="13"/>
      <c r="M26" s="15"/>
    </row>
    <row r="27" spans="1:13" ht="6" customHeight="1">
      <c r="A27" s="12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5"/>
    </row>
    <row r="28" spans="1:13" hidden="1">
      <c r="A28" s="12"/>
      <c r="B28" s="13"/>
      <c r="C28" s="13"/>
      <c r="D28" s="13"/>
      <c r="E28" s="13"/>
      <c r="F28" s="21" t="s">
        <v>27</v>
      </c>
      <c r="G28" s="22">
        <f>I24*H26/I16</f>
        <v>2.5987475794189798</v>
      </c>
      <c r="H28" s="22"/>
      <c r="I28" s="22"/>
      <c r="J28" s="13"/>
      <c r="K28" s="13"/>
      <c r="L28" s="13"/>
      <c r="M28" s="15"/>
    </row>
    <row r="29" spans="1:13">
      <c r="A29" s="12"/>
      <c r="B29" s="13"/>
      <c r="C29" s="13"/>
      <c r="D29" s="13"/>
      <c r="E29" s="13"/>
      <c r="F29" s="13"/>
      <c r="G29" s="23" t="s">
        <v>2</v>
      </c>
      <c r="H29" s="23" t="s">
        <v>3</v>
      </c>
      <c r="I29" s="23" t="s">
        <v>5</v>
      </c>
      <c r="J29" s="13"/>
      <c r="K29" s="13"/>
      <c r="L29" s="13"/>
      <c r="M29" s="15"/>
    </row>
    <row r="30" spans="1:13">
      <c r="A30" s="12"/>
      <c r="B30" s="13" t="s">
        <v>30</v>
      </c>
      <c r="C30" s="13"/>
      <c r="D30" s="13"/>
      <c r="E30" s="13"/>
      <c r="F30" s="21" t="s">
        <v>27</v>
      </c>
      <c r="G30" s="3">
        <f>TRUNC(G28,0)</f>
        <v>2</v>
      </c>
      <c r="H30" s="3">
        <f>TRUNC((G28-G30)*60)</f>
        <v>35</v>
      </c>
      <c r="I30" s="3">
        <f>TRUNC((G28-G30-H30/60)*3600)</f>
        <v>55</v>
      </c>
      <c r="J30" s="13"/>
      <c r="K30" s="13"/>
      <c r="L30" s="13"/>
      <c r="M30" s="15"/>
    </row>
    <row r="31" spans="1:13" ht="6" customHeight="1">
      <c r="A31" s="12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5"/>
    </row>
    <row r="32" spans="1:13" hidden="1">
      <c r="A32" s="12"/>
      <c r="B32" s="13"/>
      <c r="C32" s="13"/>
      <c r="D32" s="13"/>
      <c r="E32" s="13"/>
      <c r="F32" s="13"/>
      <c r="G32" s="13">
        <f>I23-G28</f>
        <v>10.624724642803244</v>
      </c>
      <c r="H32" s="13"/>
      <c r="I32" s="13"/>
      <c r="J32" s="13"/>
      <c r="K32" s="13"/>
      <c r="L32" s="13"/>
      <c r="M32" s="15"/>
    </row>
    <row r="33" spans="1:13">
      <c r="A33" s="12"/>
      <c r="B33" s="13"/>
      <c r="C33" s="13"/>
      <c r="D33" s="13"/>
      <c r="E33" s="13"/>
      <c r="F33" s="13"/>
      <c r="G33" s="23" t="s">
        <v>2</v>
      </c>
      <c r="H33" s="23" t="s">
        <v>3</v>
      </c>
      <c r="I33" s="23" t="s">
        <v>5</v>
      </c>
      <c r="J33" s="13"/>
      <c r="K33" s="13"/>
      <c r="L33" s="13"/>
      <c r="M33" s="15"/>
    </row>
    <row r="34" spans="1:13">
      <c r="A34" s="12"/>
      <c r="B34" s="13" t="s">
        <v>29</v>
      </c>
      <c r="C34" s="13"/>
      <c r="D34" s="13"/>
      <c r="E34" s="13"/>
      <c r="F34" s="13"/>
      <c r="G34" s="3">
        <f>TRUNC(G32,0)</f>
        <v>10</v>
      </c>
      <c r="H34" s="3">
        <f>TRUNC((G32-G34)*60)</f>
        <v>37</v>
      </c>
      <c r="I34" s="3">
        <f>TRUNC((G32-G34-H34/60)*3600)</f>
        <v>29</v>
      </c>
      <c r="J34" s="13"/>
      <c r="K34" s="13" t="s">
        <v>32</v>
      </c>
      <c r="L34" s="13"/>
      <c r="M34" s="24">
        <f>IF(J4="N",IF(J10="N",IF(L4&gt;L10,180-H26,0+H26),180-H26),IF(J10="S",IF(L4&gt;L10,0+H26,180-H26),0+H26))</f>
        <v>140</v>
      </c>
    </row>
    <row r="35" spans="1:13" ht="6" customHeight="1">
      <c r="A35" s="12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25"/>
    </row>
    <row r="36" spans="1:13" hidden="1">
      <c r="A36" s="12"/>
      <c r="B36" s="13"/>
      <c r="C36" s="13"/>
      <c r="D36" s="13"/>
      <c r="E36" s="13"/>
      <c r="F36" s="13"/>
      <c r="G36" s="13">
        <f>I23+G28</f>
        <v>15.822219801641204</v>
      </c>
      <c r="H36" s="13"/>
      <c r="I36" s="13"/>
      <c r="J36" s="13"/>
      <c r="K36" s="13"/>
      <c r="L36" s="13"/>
      <c r="M36" s="25"/>
    </row>
    <row r="37" spans="1:13">
      <c r="A37" s="12"/>
      <c r="B37" s="13"/>
      <c r="C37" s="13"/>
      <c r="D37" s="13"/>
      <c r="E37" s="13"/>
      <c r="F37" s="13"/>
      <c r="G37" s="23" t="s">
        <v>2</v>
      </c>
      <c r="H37" s="23" t="s">
        <v>3</v>
      </c>
      <c r="I37" s="23" t="s">
        <v>5</v>
      </c>
      <c r="J37" s="13"/>
      <c r="K37" s="13"/>
      <c r="L37" s="13"/>
      <c r="M37" s="25"/>
    </row>
    <row r="38" spans="1:13">
      <c r="A38" s="12"/>
      <c r="B38" s="13" t="s">
        <v>31</v>
      </c>
      <c r="C38" s="13"/>
      <c r="D38" s="13"/>
      <c r="E38" s="13"/>
      <c r="F38" s="13"/>
      <c r="G38" s="3">
        <f>TRUNC(G36,0)</f>
        <v>15</v>
      </c>
      <c r="H38" s="3">
        <f>TRUNC((G36-G38)*60)</f>
        <v>49</v>
      </c>
      <c r="I38" s="3">
        <f>TRUNC((G36-G38-H38/60)*3600)</f>
        <v>19</v>
      </c>
      <c r="J38" s="13"/>
      <c r="K38" s="13" t="s">
        <v>32</v>
      </c>
      <c r="L38" s="13"/>
      <c r="M38" s="24">
        <f>IF(J4="N",IF(J10="N",IF(L4&gt;L10,180+H26,360-H26),180+H26),IF(J10="S",IF(L4&gt;L10,360-H26,180+H26),360-H26))</f>
        <v>220</v>
      </c>
    </row>
    <row r="39" spans="1:13" ht="7.5" customHeight="1" thickBot="1">
      <c r="A39" s="26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8"/>
    </row>
  </sheetData>
  <mergeCells count="9">
    <mergeCell ref="K23:L24"/>
    <mergeCell ref="M23:M24"/>
    <mergeCell ref="A1:M2"/>
    <mergeCell ref="B20:E20"/>
    <mergeCell ref="B21:E21"/>
    <mergeCell ref="B23:E23"/>
    <mergeCell ref="B24:E24"/>
    <mergeCell ref="H16:H17"/>
    <mergeCell ref="I16:I17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Nave FERMA</vt:lpstr>
      <vt:lpstr>Nave IN MOVIMENTO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</dc:creator>
  <cp:lastModifiedBy>Win7</cp:lastModifiedBy>
  <cp:lastPrinted>2017-04-18T14:58:10Z</cp:lastPrinted>
  <dcterms:created xsi:type="dcterms:W3CDTF">2017-04-09T12:04:10Z</dcterms:created>
  <dcterms:modified xsi:type="dcterms:W3CDTF">2017-04-18T15:36:57Z</dcterms:modified>
</cp:coreProperties>
</file>