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4355" windowHeight="77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K24" i="1"/>
  <c r="R24"/>
  <c r="J20" s="1"/>
  <c r="N24"/>
  <c r="P24" s="1"/>
  <c r="H20" s="1"/>
  <c r="F24"/>
  <c r="Y3"/>
  <c r="W3"/>
  <c r="U3"/>
  <c r="U19"/>
  <c r="W19" s="1"/>
  <c r="U12"/>
  <c r="U5" l="1"/>
  <c r="P5" s="1"/>
  <c r="R5" s="1"/>
  <c r="W12"/>
  <c r="U7"/>
  <c r="P7" l="1"/>
  <c r="R7" s="1"/>
  <c r="K25"/>
  <c r="N25" s="1"/>
  <c r="P25" s="1"/>
  <c r="Y19"/>
  <c r="R21" s="1"/>
  <c r="Y12"/>
  <c r="R14" s="1"/>
  <c r="R25" l="1"/>
  <c r="J21" s="1"/>
  <c r="H21"/>
</calcChain>
</file>

<file path=xl/sharedStrings.xml><?xml version="1.0" encoding="utf-8"?>
<sst xmlns="http://schemas.openxmlformats.org/spreadsheetml/2006/main" count="50" uniqueCount="27">
  <si>
    <t>Determinazione dell'intensità della corrente di marea intermedia</t>
  </si>
  <si>
    <t>Ora di stanca</t>
  </si>
  <si>
    <t>Ora di massima corrente</t>
  </si>
  <si>
    <t>Ore</t>
  </si>
  <si>
    <t>Minuti</t>
  </si>
  <si>
    <t>Durata del flusso</t>
  </si>
  <si>
    <t>h</t>
  </si>
  <si>
    <t>m</t>
  </si>
  <si>
    <t>Durata del riflusso</t>
  </si>
  <si>
    <t>Ora</t>
  </si>
  <si>
    <t>angolo</t>
  </si>
  <si>
    <t xml:space="preserve">Intensità corrente </t>
  </si>
  <si>
    <t>Kn</t>
  </si>
  <si>
    <t>corrente</t>
  </si>
  <si>
    <t>massima</t>
  </si>
  <si>
    <t>sapere la corrente intermedia</t>
  </si>
  <si>
    <t>Inserire l'ora compresa nel flusso di cui si vuole</t>
  </si>
  <si>
    <t>Inserire l'ora compresa nel riflusso di cui si vuole</t>
  </si>
  <si>
    <t>stanca 1</t>
  </si>
  <si>
    <t>stanca 2</t>
  </si>
  <si>
    <t>Nota bene: si può mettere l'orario anche del giorno precedente</t>
  </si>
  <si>
    <t>Nota bene: si può mettere l'orario anche del giorno successivo</t>
  </si>
  <si>
    <t>di cui si vuole conoscere il momento in cui si verifica</t>
  </si>
  <si>
    <t>Inserire l'intensità della corrente di marea (inferiore a quella massima)</t>
  </si>
  <si>
    <t>diff tempo flusso</t>
  </si>
  <si>
    <t>diff tempo riflusso</t>
  </si>
  <si>
    <t>Nota per la compilazione: inserire i valori nelle caselle bianche, il risultato comparirà nelle caselle con il bordo nero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</si>
</sst>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2" xfId="0" applyFont="1" applyFill="1" applyBorder="1"/>
    <xf numFmtId="0" fontId="4" fillId="3" borderId="2" xfId="0" applyFont="1" applyFill="1" applyBorder="1"/>
    <xf numFmtId="0" fontId="4" fillId="4" borderId="0" xfId="0" applyFont="1" applyFill="1"/>
    <xf numFmtId="0" fontId="4" fillId="4" borderId="2" xfId="0" applyFont="1" applyFill="1" applyBorder="1"/>
    <xf numFmtId="0" fontId="4" fillId="4" borderId="4" xfId="0" applyFont="1" applyFill="1" applyBorder="1"/>
    <xf numFmtId="0" fontId="4" fillId="4" borderId="0" xfId="0" applyFont="1" applyFill="1" applyBorder="1"/>
    <xf numFmtId="0" fontId="4" fillId="2" borderId="0" xfId="0" applyFont="1" applyFill="1" applyBorder="1"/>
    <xf numFmtId="0" fontId="4" fillId="2" borderId="11" xfId="0" applyFont="1" applyFill="1" applyBorder="1"/>
    <xf numFmtId="0" fontId="4" fillId="2" borderId="7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1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1" xfId="0" applyFont="1" applyFill="1" applyBorder="1"/>
    <xf numFmtId="0" fontId="4" fillId="3" borderId="3" xfId="0" applyFont="1" applyFill="1" applyBorder="1" applyAlignment="1"/>
    <xf numFmtId="0" fontId="4" fillId="3" borderId="15" xfId="0" applyFont="1" applyFill="1" applyBorder="1" applyAlignment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/>
    </xf>
    <xf numFmtId="0" fontId="8" fillId="0" borderId="0" xfId="0" applyFont="1"/>
    <xf numFmtId="0" fontId="6" fillId="2" borderId="0" xfId="0" applyFont="1" applyFill="1" applyBorder="1" applyAlignment="1"/>
    <xf numFmtId="0" fontId="6" fillId="2" borderId="7" xfId="0" applyFont="1" applyFill="1" applyBorder="1" applyAlignment="1"/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0" fontId="6" fillId="2" borderId="13" xfId="0" applyFont="1" applyFill="1" applyBorder="1" applyAlignment="1"/>
    <xf numFmtId="0" fontId="6" fillId="2" borderId="14" xfId="0" applyFont="1" applyFill="1" applyBorder="1" applyAlignment="1"/>
    <xf numFmtId="0" fontId="6" fillId="3" borderId="2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7" fillId="4" borderId="9" xfId="0" applyFont="1" applyFill="1" applyBorder="1" applyAlignment="1">
      <alignment horizontal="center" vertical="center" wrapText="1"/>
    </xf>
    <xf numFmtId="0" fontId="7" fillId="4" borderId="0" xfId="0" applyFont="1" applyFill="1"/>
    <xf numFmtId="0" fontId="7" fillId="4" borderId="0" xfId="0" applyFont="1" applyFill="1" applyAlignment="1">
      <alignment horizontal="center" vertical="center" wrapText="1"/>
    </xf>
    <xf numFmtId="0" fontId="6" fillId="2" borderId="2" xfId="0" applyFont="1" applyFill="1" applyBorder="1" applyAlignment="1"/>
    <xf numFmtId="1" fontId="6" fillId="2" borderId="2" xfId="0" applyNumberFormat="1" applyFont="1" applyFill="1" applyBorder="1" applyAlignment="1"/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0" fontId="4" fillId="4" borderId="19" xfId="0" applyFont="1" applyFill="1" applyBorder="1"/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5</xdr:row>
      <xdr:rowOff>19050</xdr:rowOff>
    </xdr:from>
    <xdr:to>
      <xdr:col>9</xdr:col>
      <xdr:colOff>600074</xdr:colOff>
      <xdr:row>17</xdr:row>
      <xdr:rowOff>57150</xdr:rowOff>
    </xdr:to>
    <xdr:sp macro="" textlink="">
      <xdr:nvSpPr>
        <xdr:cNvPr id="3" name="Arco 2"/>
        <xdr:cNvSpPr/>
      </xdr:nvSpPr>
      <xdr:spPr>
        <a:xfrm>
          <a:off x="2438399" y="1257300"/>
          <a:ext cx="3648075" cy="3581400"/>
        </a:xfrm>
        <a:prstGeom prst="arc">
          <a:avLst>
            <a:gd name="adj1" fmla="val 10818582"/>
            <a:gd name="adj2" fmla="val 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600075</xdr:colOff>
      <xdr:row>5</xdr:row>
      <xdr:rowOff>9525</xdr:rowOff>
    </xdr:from>
    <xdr:to>
      <xdr:col>7</xdr:col>
      <xdr:colOff>0</xdr:colOff>
      <xdr:row>11</xdr:row>
      <xdr:rowOff>0</xdr:rowOff>
    </xdr:to>
    <xdr:cxnSp macro="">
      <xdr:nvCxnSpPr>
        <xdr:cNvPr id="5" name="Connettore 2 4"/>
        <xdr:cNvCxnSpPr/>
      </xdr:nvCxnSpPr>
      <xdr:spPr>
        <a:xfrm flipV="1">
          <a:off x="4257675" y="895350"/>
          <a:ext cx="9525" cy="1762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6"/>
  <sheetViews>
    <sheetView tabSelected="1" zoomScale="85" zoomScaleNormal="85" workbookViewId="0">
      <selection activeCell="B2" sqref="B2:E6"/>
    </sheetView>
  </sheetViews>
  <sheetFormatPr defaultRowHeight="23.25"/>
  <cols>
    <col min="1" max="3" width="2" style="2" customWidth="1"/>
    <col min="4" max="11" width="9.140625" style="2"/>
    <col min="12" max="12" width="2.7109375" style="2" customWidth="1"/>
    <col min="13" max="16" width="9.140625" style="2"/>
    <col min="17" max="17" width="4.5703125" style="2" customWidth="1"/>
    <col min="18" max="18" width="9.140625" style="2"/>
    <col min="19" max="19" width="4.5703125" style="2" customWidth="1"/>
    <col min="20" max="20" width="6.140625" style="2" customWidth="1"/>
    <col min="21" max="25" width="0" style="2" hidden="1" customWidth="1"/>
    <col min="26" max="26" width="2.140625" style="2" customWidth="1"/>
    <col min="27" max="16384" width="9.140625" style="2"/>
  </cols>
  <sheetData>
    <row r="1" spans="1:26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Z1" s="20"/>
    </row>
    <row r="2" spans="1:26" ht="6.75" customHeight="1">
      <c r="A2" s="5"/>
      <c r="B2" s="56" t="s">
        <v>26</v>
      </c>
      <c r="C2" s="57"/>
      <c r="D2" s="57"/>
      <c r="E2" s="58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6" t="s">
        <v>18</v>
      </c>
      <c r="V2" s="26"/>
      <c r="W2" s="26" t="s">
        <v>14</v>
      </c>
      <c r="X2" s="26"/>
      <c r="Y2" s="26" t="s">
        <v>19</v>
      </c>
      <c r="Z2" s="20"/>
    </row>
    <row r="3" spans="1:26">
      <c r="A3" s="5"/>
      <c r="B3" s="59"/>
      <c r="C3" s="60"/>
      <c r="D3" s="60"/>
      <c r="E3" s="61"/>
      <c r="F3" s="21" t="s">
        <v>2</v>
      </c>
      <c r="G3" s="21"/>
      <c r="H3" s="21"/>
      <c r="I3" s="2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2">
        <f>J14*60+K14</f>
        <v>390</v>
      </c>
      <c r="W3" s="2">
        <f>G5*60+H5</f>
        <v>762</v>
      </c>
      <c r="Y3" s="2">
        <f>D14*60+E14</f>
        <v>1146</v>
      </c>
      <c r="Z3" s="20"/>
    </row>
    <row r="4" spans="1:26" ht="16.5" customHeight="1" thickBot="1">
      <c r="A4" s="5"/>
      <c r="B4" s="59"/>
      <c r="C4" s="60"/>
      <c r="D4" s="60"/>
      <c r="E4" s="61"/>
      <c r="F4" s="5"/>
      <c r="G4" s="15" t="s">
        <v>3</v>
      </c>
      <c r="H4" s="15" t="s">
        <v>4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Z4" s="20"/>
    </row>
    <row r="5" spans="1:26" ht="24" thickBot="1">
      <c r="A5" s="5"/>
      <c r="B5" s="59"/>
      <c r="C5" s="60"/>
      <c r="D5" s="60"/>
      <c r="E5" s="61"/>
      <c r="F5" s="5"/>
      <c r="G5" s="19">
        <v>12</v>
      </c>
      <c r="H5" s="18">
        <v>42</v>
      </c>
      <c r="I5" s="5"/>
      <c r="J5" s="5"/>
      <c r="K5" s="5"/>
      <c r="L5" s="5"/>
      <c r="M5" s="5" t="s">
        <v>5</v>
      </c>
      <c r="N5" s="5"/>
      <c r="O5" s="5"/>
      <c r="P5" s="6">
        <f>TRUNC(U5/60)</f>
        <v>6</v>
      </c>
      <c r="Q5" s="5" t="s">
        <v>6</v>
      </c>
      <c r="R5" s="6">
        <f>U5-P5*60</f>
        <v>12</v>
      </c>
      <c r="S5" s="5" t="s">
        <v>7</v>
      </c>
      <c r="T5" s="5"/>
      <c r="U5" s="2">
        <f>IF(W3&gt;U3,(G5*60+H5)-(J14*60+K14),(G5*60+H5)+(1440-(J14*60+K14)))</f>
        <v>372</v>
      </c>
      <c r="Z5" s="20"/>
    </row>
    <row r="6" spans="1:26" ht="24" thickBot="1">
      <c r="A6" s="5"/>
      <c r="B6" s="62"/>
      <c r="C6" s="63"/>
      <c r="D6" s="63"/>
      <c r="E6" s="64"/>
      <c r="F6" s="55"/>
      <c r="G6" s="5"/>
      <c r="H6" s="5"/>
      <c r="I6" s="5"/>
      <c r="J6" s="5"/>
      <c r="K6" s="5"/>
      <c r="L6" s="5"/>
      <c r="M6" s="5"/>
      <c r="N6" s="5"/>
      <c r="O6" s="5"/>
      <c r="P6" s="7"/>
      <c r="Q6" s="8"/>
      <c r="R6" s="7"/>
      <c r="S6" s="5"/>
      <c r="T6" s="5"/>
      <c r="Z6" s="20"/>
    </row>
    <row r="7" spans="1:26" ht="24" thickBo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8</v>
      </c>
      <c r="N7" s="5"/>
      <c r="O7" s="5"/>
      <c r="P7" s="6">
        <f t="shared" ref="P7" si="0">TRUNC(U7/60)</f>
        <v>6</v>
      </c>
      <c r="Q7" s="5" t="s">
        <v>6</v>
      </c>
      <c r="R7" s="6">
        <f t="shared" ref="R7" si="1">U7-P7*60</f>
        <v>24</v>
      </c>
      <c r="S7" s="5" t="s">
        <v>7</v>
      </c>
      <c r="T7" s="5"/>
      <c r="U7" s="2">
        <f>IF(Y3&gt;W3,(D14*60+E14)-(G5*60+H5),(1440+(D14*60+E14))-(G5*60+H5))</f>
        <v>384</v>
      </c>
      <c r="Z7" s="20"/>
    </row>
    <row r="8" spans="1:26" ht="24" thickBot="1">
      <c r="A8" s="5"/>
      <c r="B8" s="5"/>
      <c r="C8" s="5"/>
      <c r="D8" s="5"/>
      <c r="E8" s="5"/>
      <c r="F8" s="5"/>
      <c r="G8" s="16" t="s">
        <v>13</v>
      </c>
      <c r="H8" s="22">
        <v>4.5</v>
      </c>
      <c r="I8" s="24" t="s">
        <v>12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Z8" s="20"/>
    </row>
    <row r="9" spans="1:26" ht="24" thickBot="1">
      <c r="A9" s="5"/>
      <c r="B9" s="5"/>
      <c r="C9" s="5"/>
      <c r="D9" s="5"/>
      <c r="E9" s="5"/>
      <c r="F9" s="5"/>
      <c r="G9" s="16" t="s">
        <v>14</v>
      </c>
      <c r="H9" s="23"/>
      <c r="I9" s="24"/>
      <c r="J9" s="5"/>
      <c r="K9" s="5"/>
      <c r="L9" s="5"/>
      <c r="M9" s="40" t="s">
        <v>16</v>
      </c>
      <c r="N9" s="41"/>
      <c r="O9" s="41"/>
      <c r="P9" s="41"/>
      <c r="Q9" s="41"/>
      <c r="R9" s="41"/>
      <c r="S9" s="41"/>
      <c r="T9" s="42"/>
      <c r="Z9" s="20"/>
    </row>
    <row r="10" spans="1:2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3" t="s">
        <v>15</v>
      </c>
      <c r="N10" s="44"/>
      <c r="O10" s="44"/>
      <c r="P10" s="44"/>
      <c r="Q10" s="44"/>
      <c r="R10" s="44"/>
      <c r="S10" s="44"/>
      <c r="T10" s="45"/>
      <c r="Z10" s="20"/>
    </row>
    <row r="11" spans="1:26" ht="24" thickBot="1">
      <c r="A11" s="5"/>
      <c r="B11" s="5"/>
      <c r="C11" s="5"/>
      <c r="D11" s="5"/>
      <c r="E11" s="17"/>
      <c r="F11" s="17"/>
      <c r="G11" s="17"/>
      <c r="H11" s="17"/>
      <c r="I11" s="17"/>
      <c r="J11" s="17"/>
      <c r="K11" s="5"/>
      <c r="L11" s="5"/>
      <c r="M11" s="11"/>
      <c r="N11" s="9"/>
      <c r="O11" s="9"/>
      <c r="P11" s="9"/>
      <c r="Q11" s="9"/>
      <c r="R11" s="9"/>
      <c r="S11" s="9"/>
      <c r="T11" s="10"/>
      <c r="Y11" s="2" t="s">
        <v>10</v>
      </c>
      <c r="Z11" s="20"/>
    </row>
    <row r="12" spans="1:26" ht="24" thickBot="1">
      <c r="A12" s="5"/>
      <c r="B12" s="5"/>
      <c r="C12" s="5"/>
      <c r="D12" s="21" t="s">
        <v>1</v>
      </c>
      <c r="E12" s="21"/>
      <c r="F12" s="5"/>
      <c r="G12" s="5"/>
      <c r="H12" s="5"/>
      <c r="I12" s="5"/>
      <c r="J12" s="21" t="s">
        <v>1</v>
      </c>
      <c r="K12" s="21"/>
      <c r="L12" s="5"/>
      <c r="M12" s="11"/>
      <c r="N12" s="9"/>
      <c r="O12" s="9" t="s">
        <v>9</v>
      </c>
      <c r="P12" s="4">
        <v>10</v>
      </c>
      <c r="Q12" s="9" t="s">
        <v>6</v>
      </c>
      <c r="R12" s="4">
        <v>0</v>
      </c>
      <c r="S12" s="9" t="s">
        <v>7</v>
      </c>
      <c r="T12" s="10"/>
      <c r="U12" s="2">
        <f>P12*60+R12</f>
        <v>600</v>
      </c>
      <c r="W12" s="2">
        <f>IF(U12&gt;U3,U12-(J14*60+K14),U12+(1440-(J14*60+K14)))</f>
        <v>210</v>
      </c>
      <c r="Y12" s="1">
        <f>90*W12/U5</f>
        <v>50.806451612903224</v>
      </c>
      <c r="Z12" s="20"/>
    </row>
    <row r="13" spans="1:26" ht="17.25" customHeight="1" thickBot="1">
      <c r="A13" s="5"/>
      <c r="B13" s="5"/>
      <c r="C13" s="5"/>
      <c r="D13" s="15" t="s">
        <v>3</v>
      </c>
      <c r="E13" s="15" t="s">
        <v>4</v>
      </c>
      <c r="F13" s="5"/>
      <c r="G13" s="5"/>
      <c r="H13" s="5"/>
      <c r="I13" s="5"/>
      <c r="J13" s="15" t="s">
        <v>3</v>
      </c>
      <c r="K13" s="15" t="s">
        <v>4</v>
      </c>
      <c r="L13" s="5"/>
      <c r="M13" s="11"/>
      <c r="N13" s="9"/>
      <c r="O13" s="9"/>
      <c r="P13" s="9"/>
      <c r="Q13" s="9"/>
      <c r="R13" s="9"/>
      <c r="S13" s="9"/>
      <c r="T13" s="10"/>
      <c r="Z13" s="20"/>
    </row>
    <row r="14" spans="1:26" ht="24" thickBot="1">
      <c r="A14" s="5"/>
      <c r="B14" s="5"/>
      <c r="C14" s="5"/>
      <c r="D14" s="19">
        <v>19</v>
      </c>
      <c r="E14" s="18">
        <v>6</v>
      </c>
      <c r="F14" s="5"/>
      <c r="G14" s="5"/>
      <c r="H14" s="5"/>
      <c r="I14" s="5"/>
      <c r="J14" s="19">
        <v>6</v>
      </c>
      <c r="K14" s="18">
        <v>30</v>
      </c>
      <c r="L14" s="5"/>
      <c r="M14" s="11"/>
      <c r="N14" s="9" t="s">
        <v>11</v>
      </c>
      <c r="O14" s="9"/>
      <c r="P14" s="9"/>
      <c r="Q14" s="9"/>
      <c r="R14" s="3">
        <f>H8*SIN(RADIANS(Y12))</f>
        <v>3.4875704316755645</v>
      </c>
      <c r="S14" s="9" t="s">
        <v>12</v>
      </c>
      <c r="T14" s="10"/>
      <c r="Z14" s="20"/>
    </row>
    <row r="15" spans="1:26" ht="24" thickBot="1">
      <c r="A15" s="5"/>
      <c r="B15" s="5"/>
      <c r="C15" s="5"/>
      <c r="D15" s="35" t="s">
        <v>21</v>
      </c>
      <c r="E15" s="35"/>
      <c r="F15" s="36"/>
      <c r="G15" s="36"/>
      <c r="H15" s="36"/>
      <c r="I15" s="36"/>
      <c r="J15" s="35" t="s">
        <v>20</v>
      </c>
      <c r="K15" s="35"/>
      <c r="L15" s="5"/>
      <c r="M15" s="12"/>
      <c r="N15" s="13"/>
      <c r="O15" s="13"/>
      <c r="P15" s="13"/>
      <c r="Q15" s="13"/>
      <c r="R15" s="13"/>
      <c r="S15" s="13"/>
      <c r="T15" s="14"/>
      <c r="Z15" s="20"/>
    </row>
    <row r="16" spans="1:26">
      <c r="A16" s="5"/>
      <c r="B16" s="5"/>
      <c r="C16" s="5"/>
      <c r="D16" s="37"/>
      <c r="E16" s="37"/>
      <c r="F16" s="36"/>
      <c r="G16" s="36"/>
      <c r="H16" s="36"/>
      <c r="I16" s="36"/>
      <c r="J16" s="37"/>
      <c r="K16" s="37"/>
      <c r="L16" s="5"/>
      <c r="M16" s="40" t="s">
        <v>17</v>
      </c>
      <c r="N16" s="41"/>
      <c r="O16" s="41"/>
      <c r="P16" s="41"/>
      <c r="Q16" s="41"/>
      <c r="R16" s="41"/>
      <c r="S16" s="41"/>
      <c r="T16" s="42"/>
      <c r="Z16" s="20"/>
    </row>
    <row r="17" spans="1:26" ht="24" thickBo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46" t="s">
        <v>15</v>
      </c>
      <c r="N17" s="47"/>
      <c r="O17" s="47"/>
      <c r="P17" s="47"/>
      <c r="Q17" s="47"/>
      <c r="R17" s="47"/>
      <c r="S17" s="47"/>
      <c r="T17" s="48"/>
      <c r="Z17" s="20"/>
    </row>
    <row r="18" spans="1:26" ht="24" thickBot="1">
      <c r="A18" s="5"/>
      <c r="B18" s="5"/>
      <c r="C18" s="5"/>
      <c r="D18" s="49" t="s">
        <v>23</v>
      </c>
      <c r="E18" s="50"/>
      <c r="F18" s="50"/>
      <c r="G18" s="50"/>
      <c r="H18" s="50"/>
      <c r="I18" s="50"/>
      <c r="J18" s="50"/>
      <c r="K18" s="51"/>
      <c r="L18" s="5"/>
      <c r="M18" s="11"/>
      <c r="N18" s="9"/>
      <c r="O18" s="9"/>
      <c r="P18" s="9"/>
      <c r="Q18" s="9"/>
      <c r="R18" s="9"/>
      <c r="S18" s="9"/>
      <c r="T18" s="10"/>
      <c r="Y18" s="2" t="s">
        <v>10</v>
      </c>
      <c r="Z18" s="20"/>
    </row>
    <row r="19" spans="1:26" ht="24" thickBot="1">
      <c r="A19" s="5"/>
      <c r="B19" s="5"/>
      <c r="C19" s="5"/>
      <c r="D19" s="52" t="s">
        <v>22</v>
      </c>
      <c r="E19" s="53"/>
      <c r="F19" s="53"/>
      <c r="G19" s="53"/>
      <c r="H19" s="53"/>
      <c r="I19" s="53"/>
      <c r="J19" s="53"/>
      <c r="K19" s="54"/>
      <c r="L19" s="5"/>
      <c r="M19" s="11"/>
      <c r="N19" s="9"/>
      <c r="O19" s="9" t="s">
        <v>9</v>
      </c>
      <c r="P19" s="4">
        <v>17</v>
      </c>
      <c r="Q19" s="9">
        <v>15</v>
      </c>
      <c r="R19" s="4">
        <v>20</v>
      </c>
      <c r="S19" s="9" t="s">
        <v>7</v>
      </c>
      <c r="T19" s="10"/>
      <c r="U19" s="2">
        <f>P19*60+R19</f>
        <v>1040</v>
      </c>
      <c r="W19" s="2">
        <f>IF(Y3&gt;W3,(D14*60+E14)-U19,1440+(D14*60+E14)-U19)</f>
        <v>106</v>
      </c>
      <c r="Y19" s="1">
        <f>90*W19/U7</f>
        <v>24.84375</v>
      </c>
      <c r="Z19" s="20"/>
    </row>
    <row r="20" spans="1:26" ht="24" thickBot="1">
      <c r="A20" s="5"/>
      <c r="B20" s="5"/>
      <c r="C20" s="5"/>
      <c r="D20" s="28"/>
      <c r="E20" s="27"/>
      <c r="F20" s="27"/>
      <c r="G20" s="27"/>
      <c r="H20" s="38">
        <f>P24</f>
        <v>9</v>
      </c>
      <c r="I20" s="27" t="s">
        <v>6</v>
      </c>
      <c r="J20" s="39">
        <f>R24</f>
        <v>22.815968235884839</v>
      </c>
      <c r="K20" s="29" t="s">
        <v>7</v>
      </c>
      <c r="L20" s="5"/>
      <c r="M20" s="11"/>
      <c r="N20" s="9"/>
      <c r="O20" s="9"/>
      <c r="P20" s="9"/>
      <c r="Q20" s="9"/>
      <c r="R20" s="9"/>
      <c r="S20" s="9"/>
      <c r="T20" s="10"/>
      <c r="Z20" s="20"/>
    </row>
    <row r="21" spans="1:26" ht="24" thickBot="1">
      <c r="A21" s="5"/>
      <c r="B21" s="5"/>
      <c r="C21" s="5"/>
      <c r="D21" s="28"/>
      <c r="E21" s="33">
        <v>3</v>
      </c>
      <c r="F21" s="34" t="s">
        <v>12</v>
      </c>
      <c r="G21" s="27"/>
      <c r="H21" s="38">
        <f>P25</f>
        <v>16</v>
      </c>
      <c r="I21" s="27" t="s">
        <v>6</v>
      </c>
      <c r="J21" s="39">
        <f>R25</f>
        <v>7.6093231113446791</v>
      </c>
      <c r="K21" s="29" t="s">
        <v>7</v>
      </c>
      <c r="L21" s="5"/>
      <c r="M21" s="11"/>
      <c r="N21" s="9" t="s">
        <v>11</v>
      </c>
      <c r="O21" s="9"/>
      <c r="P21" s="9"/>
      <c r="Q21" s="9"/>
      <c r="R21" s="3">
        <f>H8*SIN(RADIANS(Y19))</f>
        <v>1.890653050029161</v>
      </c>
      <c r="S21" s="9" t="s">
        <v>12</v>
      </c>
      <c r="T21" s="10"/>
      <c r="Z21" s="20"/>
    </row>
    <row r="22" spans="1:26" ht="24" thickBot="1">
      <c r="A22" s="5"/>
      <c r="B22" s="5"/>
      <c r="C22" s="5"/>
      <c r="D22" s="30"/>
      <c r="E22" s="31"/>
      <c r="F22" s="31"/>
      <c r="G22" s="31"/>
      <c r="H22" s="31"/>
      <c r="I22" s="31"/>
      <c r="J22" s="31"/>
      <c r="K22" s="32"/>
      <c r="L22" s="5"/>
      <c r="M22" s="12"/>
      <c r="N22" s="13"/>
      <c r="O22" s="13"/>
      <c r="P22" s="13"/>
      <c r="Q22" s="13"/>
      <c r="R22" s="13"/>
      <c r="S22" s="13"/>
      <c r="T22" s="14"/>
      <c r="Z22" s="20"/>
    </row>
    <row r="23" spans="1:26" hidden="1">
      <c r="Z23" s="20"/>
    </row>
    <row r="24" spans="1:26" hidden="1">
      <c r="E24" s="1" t="s">
        <v>10</v>
      </c>
      <c r="F24" s="2">
        <f>DEGREES(ASIN(E21/H8))</f>
        <v>41.810314895778596</v>
      </c>
      <c r="H24" s="2" t="s">
        <v>24</v>
      </c>
      <c r="K24" s="2">
        <f>F24*U5/90</f>
        <v>172.81596823588487</v>
      </c>
      <c r="N24" s="2">
        <f>IF(U3+K24&gt;1440, 1440-U3-K24, U3+K24)</f>
        <v>562.81596823588484</v>
      </c>
      <c r="P24" s="2">
        <f>TRUNC(N24/60)</f>
        <v>9</v>
      </c>
      <c r="R24" s="2">
        <f>N24-P24*60</f>
        <v>22.815968235884839</v>
      </c>
      <c r="Z24" s="20"/>
    </row>
    <row r="25" spans="1:26" hidden="1">
      <c r="H25" s="2" t="s">
        <v>25</v>
      </c>
      <c r="K25" s="2">
        <f>F24*U7/90</f>
        <v>178.39067688865535</v>
      </c>
      <c r="N25" s="2">
        <f>IF(Y3-K25&lt;0, 1440+Y3-K25, Y3-K25)</f>
        <v>967.60932311134468</v>
      </c>
      <c r="P25" s="2">
        <f>TRUNC(N25/60)</f>
        <v>16</v>
      </c>
      <c r="R25" s="2">
        <f>N25-P25*60</f>
        <v>7.6093231113446791</v>
      </c>
      <c r="Z25" s="20"/>
    </row>
    <row r="26" spans="1:26" ht="9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Z26" s="20"/>
    </row>
  </sheetData>
  <mergeCells count="15">
    <mergeCell ref="J15:K16"/>
    <mergeCell ref="D15:E16"/>
    <mergeCell ref="M9:T9"/>
    <mergeCell ref="M10:T10"/>
    <mergeCell ref="M16:T16"/>
    <mergeCell ref="M17:T17"/>
    <mergeCell ref="D18:K18"/>
    <mergeCell ref="D19:K19"/>
    <mergeCell ref="F3:I3"/>
    <mergeCell ref="H8:H9"/>
    <mergeCell ref="I8:I9"/>
    <mergeCell ref="A1:T1"/>
    <mergeCell ref="D12:E12"/>
    <mergeCell ref="J12:K12"/>
    <mergeCell ref="B2:E6"/>
  </mergeCells>
  <pageMargins left="0.23622047244094491" right="0.23622047244094491" top="0.74803149606299213" bottom="0.74803149606299213" header="0" footer="0"/>
  <pageSetup paperSize="9" orientation="landscape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2017-07-16T16:41:47Z</cp:lastPrinted>
  <dcterms:created xsi:type="dcterms:W3CDTF">2017-07-15T15:05:31Z</dcterms:created>
  <dcterms:modified xsi:type="dcterms:W3CDTF">2017-07-16T16:50:14Z</dcterms:modified>
</cp:coreProperties>
</file>