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335" windowWidth="15765" windowHeight="12495" firstSheet="1" activeTab="1"/>
  </bookViews>
  <sheets>
    <sheet name="Stampato per il disegno a mano" sheetId="1" r:id="rId1"/>
    <sheet name="Grafico di Marea Automatico" sheetId="2" r:id="rId2"/>
    <sheet name="Calcolo Marea Porto Secondario" sheetId="3" r:id="rId3"/>
  </sheets>
  <definedNames/>
  <calcPr fullCalcOnLoad="1"/>
</workbook>
</file>

<file path=xl/comments2.xml><?xml version="1.0" encoding="utf-8"?>
<comments xmlns="http://schemas.openxmlformats.org/spreadsheetml/2006/main">
  <authors>
    <author>winXp</author>
  </authors>
  <commentList>
    <comment ref="D5" authorId="0">
      <text>
        <r>
          <rPr>
            <b/>
            <sz val="12"/>
            <color indexed="10"/>
            <rFont val="Tahoma"/>
            <family val="2"/>
          </rPr>
          <t>Modalità d'uso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Inserire unicamente i dati estratti dalle tavole di marea dei porti principali, il nome del porto, la data, l'ora legale e la pressione atmosferica (i campi in bianco). Il programma penserà al resto.</t>
        </r>
      </text>
    </comment>
  </commentList>
</comments>
</file>

<file path=xl/sharedStrings.xml><?xml version="1.0" encoding="utf-8"?>
<sst xmlns="http://schemas.openxmlformats.org/spreadsheetml/2006/main" count="152" uniqueCount="83">
  <si>
    <t>Grafico di marea</t>
  </si>
  <si>
    <t>Porto di ___________</t>
  </si>
  <si>
    <t>Data _______</t>
  </si>
  <si>
    <t>Tabella di variazione di marea</t>
  </si>
  <si>
    <t>Hpa</t>
  </si>
  <si>
    <t>Variazione (cm)</t>
  </si>
  <si>
    <t>P.atm ______ Hpa</t>
  </si>
  <si>
    <t>Dati delle tavole di marea</t>
  </si>
  <si>
    <t>Giorno</t>
  </si>
  <si>
    <t>BM/AM</t>
  </si>
  <si>
    <t>Valore</t>
  </si>
  <si>
    <t>D-1</t>
  </si>
  <si>
    <t>D</t>
  </si>
  <si>
    <t>D+1</t>
  </si>
  <si>
    <t>Regola dei doicesimi</t>
  </si>
  <si>
    <t>Dati corretti (ora legale - p.atm.)</t>
  </si>
  <si>
    <t>h</t>
  </si>
  <si>
    <t>cm</t>
  </si>
  <si>
    <t>0/6</t>
  </si>
  <si>
    <t>1/6</t>
  </si>
  <si>
    <t>2/6</t>
  </si>
  <si>
    <t>3/6</t>
  </si>
  <si>
    <t>4/6</t>
  </si>
  <si>
    <t>5/6</t>
  </si>
  <si>
    <t>6/6</t>
  </si>
  <si>
    <t>0/12</t>
  </si>
  <si>
    <t>1/12</t>
  </si>
  <si>
    <t>3/12</t>
  </si>
  <si>
    <t>6/12</t>
  </si>
  <si>
    <t>9/12</t>
  </si>
  <si>
    <t>11/12</t>
  </si>
  <si>
    <t>12/12</t>
  </si>
  <si>
    <t>ore</t>
  </si>
  <si>
    <t>giorno</t>
  </si>
  <si>
    <t>altezza (m)</t>
  </si>
  <si>
    <t>Pressione atmosferica</t>
  </si>
  <si>
    <t>Ora Legale? (SI/NO)</t>
  </si>
  <si>
    <t>Porto</t>
  </si>
  <si>
    <t>Data</t>
  </si>
  <si>
    <t>Tipo</t>
  </si>
  <si>
    <t>Dati corretti (ora leg.+ p. atm.)</t>
  </si>
  <si>
    <t>min</t>
  </si>
  <si>
    <t>1° intervallo</t>
  </si>
  <si>
    <t>2° intervallo</t>
  </si>
  <si>
    <t>3° intervallo</t>
  </si>
  <si>
    <t>4° intervallo</t>
  </si>
  <si>
    <t>5° intervallo</t>
  </si>
  <si>
    <t>1/6 int.</t>
  </si>
  <si>
    <t>Diff. Orario</t>
  </si>
  <si>
    <t>Diff. Altezza</t>
  </si>
  <si>
    <t>metri</t>
  </si>
  <si>
    <t>1/12 int.</t>
  </si>
  <si>
    <t>AM</t>
  </si>
  <si>
    <t>BM</t>
  </si>
  <si>
    <t>Ore</t>
  </si>
  <si>
    <t>Minuti</t>
  </si>
  <si>
    <t>Inserire nella casella se il giorno</t>
  </si>
  <si>
    <t>interessato è quadrantale (Q)</t>
  </si>
  <si>
    <t>sigiziale (S), o intermedio (I)</t>
  </si>
  <si>
    <t>(Calendario lunare alla fine delle Tabelle)</t>
  </si>
  <si>
    <t>i</t>
  </si>
  <si>
    <r>
      <t>z</t>
    </r>
    <r>
      <rPr>
        <vertAlign val="subscript"/>
        <sz val="26"/>
        <rFont val="Stencil"/>
        <family val="5"/>
      </rPr>
      <t>o</t>
    </r>
  </si>
  <si>
    <t>Porto Campione</t>
  </si>
  <si>
    <t>Porto Secondaio</t>
  </si>
  <si>
    <t>Differenze di altezza del porto secondario</t>
  </si>
  <si>
    <t>Alte Maree</t>
  </si>
  <si>
    <t>Basse Maree</t>
  </si>
  <si>
    <t>Sigiziale</t>
  </si>
  <si>
    <t>Quadrant.</t>
  </si>
  <si>
    <t>Valore interpolato</t>
  </si>
  <si>
    <r>
      <t>B</t>
    </r>
    <r>
      <rPr>
        <vertAlign val="subscript"/>
        <sz val="26"/>
        <rFont val="Stencil"/>
        <family val="5"/>
      </rPr>
      <t>m</t>
    </r>
  </si>
  <si>
    <r>
      <t>A</t>
    </r>
    <r>
      <rPr>
        <vertAlign val="subscript"/>
        <sz val="26"/>
        <rFont val="Stencil"/>
        <family val="5"/>
      </rPr>
      <t>m</t>
    </r>
  </si>
  <si>
    <t>Rapporto ampiezze del porto secondario</t>
  </si>
  <si>
    <t>Maree</t>
  </si>
  <si>
    <r>
      <t>R</t>
    </r>
    <r>
      <rPr>
        <vertAlign val="subscript"/>
        <sz val="26"/>
        <rFont val="Stencil"/>
        <family val="5"/>
      </rPr>
      <t>a</t>
    </r>
  </si>
  <si>
    <t>Mettere il segno (+/-) sia alle ore che ai minuti</t>
  </si>
  <si>
    <t>Marea del porto Secondario</t>
  </si>
  <si>
    <t>Dati delle tavole di marea del porto Campione</t>
  </si>
  <si>
    <t>Differenze di ora del porto secondario</t>
  </si>
  <si>
    <t>Porto Campione ___________________________</t>
  </si>
  <si>
    <t>Porto Secondario ___________________________</t>
  </si>
  <si>
    <t>Data  ___________________________</t>
  </si>
  <si>
    <t>NO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</si>
</sst>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F400]h:mm:ss\ AM/PM"/>
    <numFmt numFmtId="166" formatCode="h:mm;@"/>
    <numFmt numFmtId="167" formatCode="[$-410]dddd\ d\ mmmm\ yyyy"/>
    <numFmt numFmtId="168" formatCode="d/m/yy\ h:mm;@"/>
    <numFmt numFmtId="169" formatCode="0.0"/>
    <numFmt numFmtId="170" formatCode="0.000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1"/>
      <name val="Arial"/>
      <family val="0"/>
    </font>
    <font>
      <b/>
      <sz val="17.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2"/>
      <color indexed="10"/>
      <name val="Tahoma"/>
      <family val="2"/>
    </font>
    <font>
      <sz val="26"/>
      <name val="Stencil"/>
      <family val="5"/>
    </font>
    <font>
      <vertAlign val="subscript"/>
      <sz val="26"/>
      <name val="Stencil"/>
      <family val="5"/>
    </font>
    <font>
      <sz val="16"/>
      <name val="Arial"/>
      <family val="0"/>
    </font>
    <font>
      <sz val="18"/>
      <name val="Arial"/>
      <family val="0"/>
    </font>
    <font>
      <b/>
      <sz val="9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medium"/>
      <top style="dashed"/>
      <bottom style="thin"/>
    </border>
    <border>
      <left style="medium"/>
      <right style="dashed"/>
      <top style="dashed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DashDotDot"/>
      <top style="medium"/>
      <bottom style="thin"/>
    </border>
    <border>
      <left style="thin"/>
      <right style="mediumDashDotDot"/>
      <top style="thin"/>
      <bottom style="thin"/>
    </border>
    <border>
      <left style="mediumDashDotDot"/>
      <right style="thin"/>
      <top style="medium"/>
      <bottom style="thin"/>
    </border>
    <border>
      <left style="mediumDashDotDot"/>
      <right style="thin"/>
      <top style="thin"/>
      <bottom style="thin"/>
    </border>
    <border>
      <left style="mediumDashDotDot"/>
      <right style="thin"/>
      <top style="thin"/>
      <bottom style="medium"/>
    </border>
    <border>
      <left style="thin"/>
      <right style="mediumDashDotDot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2" fontId="8" fillId="2" borderId="10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2" fontId="9" fillId="2" borderId="12" xfId="0" applyNumberFormat="1" applyFont="1" applyFill="1" applyBorder="1" applyAlignment="1">
      <alignment vertical="center"/>
    </xf>
    <xf numFmtId="20" fontId="8" fillId="2" borderId="13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2" fontId="8" fillId="2" borderId="16" xfId="0" applyNumberFormat="1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20" fontId="0" fillId="2" borderId="0" xfId="0" applyNumberFormat="1" applyFill="1" applyAlignment="1">
      <alignment vertical="center"/>
    </xf>
    <xf numFmtId="20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2" fontId="0" fillId="2" borderId="0" xfId="0" applyNumberFormat="1" applyFill="1" applyAlignment="1">
      <alignment vertical="center"/>
    </xf>
    <xf numFmtId="166" fontId="10" fillId="2" borderId="0" xfId="0" applyNumberFormat="1" applyFont="1" applyFill="1" applyAlignment="1">
      <alignment vertical="center"/>
    </xf>
    <xf numFmtId="1" fontId="8" fillId="2" borderId="19" xfId="0" applyNumberFormat="1" applyFont="1" applyFill="1" applyBorder="1" applyAlignment="1">
      <alignment vertical="center"/>
    </xf>
    <xf numFmtId="1" fontId="8" fillId="2" borderId="20" xfId="0" applyNumberFormat="1" applyFont="1" applyFill="1" applyBorder="1" applyAlignment="1">
      <alignment vertical="center"/>
    </xf>
    <xf numFmtId="1" fontId="8" fillId="2" borderId="21" xfId="0" applyNumberFormat="1" applyFont="1" applyFill="1" applyBorder="1" applyAlignment="1">
      <alignment vertical="center"/>
    </xf>
    <xf numFmtId="1" fontId="8" fillId="2" borderId="22" xfId="0" applyNumberFormat="1" applyFont="1" applyFill="1" applyBorder="1" applyAlignment="1">
      <alignment vertical="center"/>
    </xf>
    <xf numFmtId="1" fontId="0" fillId="2" borderId="0" xfId="0" applyNumberForma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170" fontId="2" fillId="2" borderId="0" xfId="0" applyNumberFormat="1" applyFont="1" applyFill="1" applyAlignment="1">
      <alignment vertical="center"/>
    </xf>
    <xf numFmtId="2" fontId="2" fillId="2" borderId="17" xfId="0" applyNumberFormat="1" applyFont="1" applyFill="1" applyBorder="1" applyAlignment="1">
      <alignment vertical="center"/>
    </xf>
    <xf numFmtId="2" fontId="2" fillId="2" borderId="23" xfId="0" applyNumberFormat="1" applyFont="1" applyFill="1" applyBorder="1" applyAlignment="1">
      <alignment vertical="center"/>
    </xf>
    <xf numFmtId="2" fontId="0" fillId="2" borderId="14" xfId="0" applyNumberFormat="1" applyFill="1" applyBorder="1" applyAlignment="1">
      <alignment vertical="center"/>
    </xf>
    <xf numFmtId="1" fontId="2" fillId="2" borderId="24" xfId="0" applyNumberFormat="1" applyFont="1" applyFill="1" applyBorder="1" applyAlignment="1">
      <alignment horizontal="right" vertical="center"/>
    </xf>
    <xf numFmtId="1" fontId="2" fillId="2" borderId="25" xfId="0" applyNumberFormat="1" applyFont="1" applyFill="1" applyBorder="1" applyAlignment="1">
      <alignment horizontal="left" vertical="center"/>
    </xf>
    <xf numFmtId="0" fontId="0" fillId="2" borderId="26" xfId="0" applyFill="1" applyBorder="1" applyAlignment="1">
      <alignment vertical="center"/>
    </xf>
    <xf numFmtId="0" fontId="0" fillId="2" borderId="20" xfId="0" applyFill="1" applyBorder="1" applyAlignment="1">
      <alignment horizontal="left" vertical="center"/>
    </xf>
    <xf numFmtId="1" fontId="2" fillId="2" borderId="27" xfId="0" applyNumberFormat="1" applyFont="1" applyFill="1" applyBorder="1" applyAlignment="1">
      <alignment vertical="center"/>
    </xf>
    <xf numFmtId="1" fontId="2" fillId="2" borderId="22" xfId="0" applyNumberFormat="1" applyFont="1" applyFill="1" applyBorder="1" applyAlignment="1">
      <alignment horizontal="left" vertical="center"/>
    </xf>
    <xf numFmtId="1" fontId="0" fillId="2" borderId="20" xfId="0" applyNumberForma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" fontId="4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20" fontId="0" fillId="2" borderId="0" xfId="0" applyNumberFormat="1" applyFill="1" applyBorder="1" applyAlignment="1">
      <alignment horizontal="right" vertical="center"/>
    </xf>
    <xf numFmtId="2" fontId="4" fillId="2" borderId="0" xfId="0" applyNumberFormat="1" applyFont="1" applyFill="1" applyAlignment="1">
      <alignment horizontal="left" vertical="center"/>
    </xf>
    <xf numFmtId="1" fontId="0" fillId="0" borderId="19" xfId="0" applyNumberFormat="1" applyBorder="1" applyAlignment="1" applyProtection="1">
      <alignment vertical="center"/>
      <protection locked="0"/>
    </xf>
    <xf numFmtId="1" fontId="0" fillId="0" borderId="20" xfId="0" applyNumberFormat="1" applyBorder="1" applyAlignment="1" applyProtection="1">
      <alignment vertical="center"/>
      <protection locked="0"/>
    </xf>
    <xf numFmtId="2" fontId="0" fillId="0" borderId="10" xfId="0" applyNumberFormat="1" applyBorder="1" applyAlignment="1" applyProtection="1">
      <alignment vertical="center"/>
      <protection locked="0"/>
    </xf>
    <xf numFmtId="1" fontId="0" fillId="0" borderId="21" xfId="0" applyNumberFormat="1" applyBorder="1" applyAlignment="1" applyProtection="1">
      <alignment vertical="center"/>
      <protection locked="0"/>
    </xf>
    <xf numFmtId="1" fontId="0" fillId="0" borderId="22" xfId="0" applyNumberFormat="1" applyBorder="1" applyAlignment="1" applyProtection="1">
      <alignment vertical="center"/>
      <protection locked="0"/>
    </xf>
    <xf numFmtId="2" fontId="0" fillId="0" borderId="16" xfId="0" applyNumberFormat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20" fontId="0" fillId="2" borderId="11" xfId="0" applyNumberFormat="1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20" fontId="0" fillId="2" borderId="1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3" xfId="0" applyFill="1" applyBorder="1" applyAlignment="1">
      <alignment vertical="center"/>
    </xf>
    <xf numFmtId="2" fontId="0" fillId="0" borderId="10" xfId="0" applyNumberForma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vertical="center"/>
    </xf>
    <xf numFmtId="2" fontId="0" fillId="0" borderId="16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20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" fontId="10" fillId="2" borderId="0" xfId="0" applyNumberFormat="1" applyFont="1" applyFill="1" applyBorder="1" applyAlignment="1" applyProtection="1">
      <alignment vertical="center"/>
      <protection locked="0"/>
    </xf>
    <xf numFmtId="2" fontId="10" fillId="2" borderId="0" xfId="0" applyNumberFormat="1" applyFont="1" applyFill="1" applyBorder="1" applyAlignment="1" applyProtection="1">
      <alignment vertical="center"/>
      <protection locked="0"/>
    </xf>
    <xf numFmtId="20" fontId="2" fillId="2" borderId="11" xfId="0" applyNumberFormat="1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20" fontId="2" fillId="2" borderId="13" xfId="0" applyNumberFormat="1" applyFont="1" applyFill="1" applyBorder="1" applyAlignment="1">
      <alignment vertical="center"/>
    </xf>
    <xf numFmtId="1" fontId="2" fillId="2" borderId="19" xfId="0" applyNumberFormat="1" applyFont="1" applyFill="1" applyBorder="1" applyAlignment="1" applyProtection="1">
      <alignment vertical="center"/>
      <protection locked="0"/>
    </xf>
    <xf numFmtId="2" fontId="2" fillId="2" borderId="10" xfId="0" applyNumberFormat="1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>
      <alignment vertical="center"/>
    </xf>
    <xf numFmtId="20" fontId="2" fillId="2" borderId="15" xfId="0" applyNumberFormat="1" applyFont="1" applyFill="1" applyBorder="1" applyAlignment="1">
      <alignment vertical="center"/>
    </xf>
    <xf numFmtId="1" fontId="2" fillId="2" borderId="21" xfId="0" applyNumberFormat="1" applyFont="1" applyFill="1" applyBorder="1" applyAlignment="1" applyProtection="1">
      <alignment vertical="center"/>
      <protection locked="0"/>
    </xf>
    <xf numFmtId="2" fontId="2" fillId="2" borderId="16" xfId="0" applyNumberFormat="1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>
      <alignment vertical="center"/>
    </xf>
    <xf numFmtId="1" fontId="0" fillId="0" borderId="10" xfId="0" applyNumberFormat="1" applyFill="1" applyBorder="1" applyAlignment="1" applyProtection="1">
      <alignment vertical="center"/>
      <protection locked="0"/>
    </xf>
    <xf numFmtId="1" fontId="0" fillId="0" borderId="16" xfId="0" applyNumberFormat="1" applyFill="1" applyBorder="1" applyAlignment="1" applyProtection="1">
      <alignment vertical="center"/>
      <protection locked="0"/>
    </xf>
    <xf numFmtId="0" fontId="22" fillId="2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" fontId="0" fillId="2" borderId="0" xfId="0" applyNumberFormat="1" applyFill="1" applyAlignment="1">
      <alignment horizontal="center" vertical="center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2" fontId="20" fillId="2" borderId="43" xfId="0" applyNumberFormat="1" applyFont="1" applyFill="1" applyBorder="1" applyAlignment="1">
      <alignment horizontal="center" vertical="center"/>
    </xf>
    <xf numFmtId="2" fontId="20" fillId="2" borderId="44" xfId="0" applyNumberFormat="1" applyFont="1" applyFill="1" applyBorder="1" applyAlignment="1">
      <alignment horizontal="center" vertical="center"/>
    </xf>
    <xf numFmtId="2" fontId="20" fillId="2" borderId="4" xfId="0" applyNumberFormat="1" applyFont="1" applyFill="1" applyBorder="1" applyAlignment="1">
      <alignment horizontal="center" vertical="center"/>
    </xf>
    <xf numFmtId="2" fontId="20" fillId="2" borderId="5" xfId="0" applyNumberFormat="1" applyFont="1" applyFill="1" applyBorder="1" applyAlignment="1">
      <alignment horizontal="center" vertical="center"/>
    </xf>
    <xf numFmtId="2" fontId="20" fillId="2" borderId="38" xfId="0" applyNumberFormat="1" applyFont="1" applyFill="1" applyBorder="1" applyAlignment="1">
      <alignment horizontal="center" vertical="center"/>
    </xf>
    <xf numFmtId="2" fontId="20" fillId="2" borderId="4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/>
    </xf>
    <xf numFmtId="2" fontId="20" fillId="0" borderId="45" xfId="0" applyNumberFormat="1" applyFont="1" applyFill="1" applyBorder="1" applyAlignment="1">
      <alignment horizontal="center" vertical="center"/>
    </xf>
    <xf numFmtId="2" fontId="20" fillId="0" borderId="31" xfId="0" applyNumberFormat="1" applyFont="1" applyFill="1" applyBorder="1" applyAlignment="1">
      <alignment horizontal="center" vertical="center"/>
    </xf>
    <xf numFmtId="2" fontId="20" fillId="2" borderId="3" xfId="0" applyNumberFormat="1" applyFont="1" applyFill="1" applyBorder="1" applyAlignment="1">
      <alignment horizontal="center" vertical="center"/>
    </xf>
    <xf numFmtId="2" fontId="20" fillId="2" borderId="45" xfId="0" applyNumberFormat="1" applyFont="1" applyFill="1" applyBorder="1" applyAlignment="1">
      <alignment horizontal="center" vertical="center"/>
    </xf>
    <xf numFmtId="2" fontId="20" fillId="2" borderId="31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center"/>
    </xf>
    <xf numFmtId="2" fontId="19" fillId="0" borderId="45" xfId="0" applyNumberFormat="1" applyFont="1" applyFill="1" applyBorder="1" applyAlignment="1">
      <alignment horizontal="center" vertical="center"/>
    </xf>
    <xf numFmtId="2" fontId="19" fillId="0" borderId="3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Grafico di marea (metodo grafico dei dodicesimi)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645"/>
          <c:w val="0.94775"/>
          <c:h val="0.726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'Grafico di Marea Automatico'!$C$22:$C$49</c:f>
              <c:numCache/>
            </c:numRef>
          </c:xVal>
          <c:yVal>
            <c:numRef>
              <c:f>'Grafico di Marea Automatico'!$D$22:$D$49</c:f>
              <c:numCache/>
            </c:numRef>
          </c:yVal>
          <c:smooth val="1"/>
        </c:ser>
        <c:axId val="12513788"/>
        <c:axId val="45515229"/>
      </c:scatterChart>
      <c:valAx>
        <c:axId val="12513788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15229"/>
        <c:crosses val="autoZero"/>
        <c:crossBetween val="midCat"/>
        <c:dispUnits/>
        <c:majorUnit val="1"/>
        <c:minorUnit val="0.2"/>
      </c:valAx>
      <c:valAx>
        <c:axId val="4551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Altezza in metri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13788"/>
        <c:crosses val="autoZero"/>
        <c:crossBetween val="midCat"/>
        <c:dispUnits/>
      </c:valAx>
      <c:spPr>
        <a:solidFill>
          <a:srgbClr val="00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19050</xdr:rowOff>
    </xdr:from>
    <xdr:to>
      <xdr:col>22</xdr:col>
      <xdr:colOff>9525</xdr:colOff>
      <xdr:row>48</xdr:row>
      <xdr:rowOff>104775</xdr:rowOff>
    </xdr:to>
    <xdr:graphicFrame>
      <xdr:nvGraphicFramePr>
        <xdr:cNvPr id="1" name="Chart 8"/>
        <xdr:cNvGraphicFramePr/>
      </xdr:nvGraphicFramePr>
      <xdr:xfrm>
        <a:off x="28575" y="3105150"/>
        <a:ext cx="9477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30</xdr:row>
      <xdr:rowOff>19050</xdr:rowOff>
    </xdr:from>
    <xdr:to>
      <xdr:col>9</xdr:col>
      <xdr:colOff>257175</xdr:colOff>
      <xdr:row>32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4257675" y="4972050"/>
          <a:ext cx="504825" cy="457200"/>
        </a:xfrm>
        <a:prstGeom prst="downArrow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44</xdr:row>
      <xdr:rowOff>19050</xdr:rowOff>
    </xdr:from>
    <xdr:to>
      <xdr:col>9</xdr:col>
      <xdr:colOff>257175</xdr:colOff>
      <xdr:row>46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4257675" y="7286625"/>
          <a:ext cx="504825" cy="457200"/>
        </a:xfrm>
        <a:prstGeom prst="downArrow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42</xdr:row>
      <xdr:rowOff>9525</xdr:rowOff>
    </xdr:from>
    <xdr:to>
      <xdr:col>5</xdr:col>
      <xdr:colOff>571500</xdr:colOff>
      <xdr:row>52</xdr:row>
      <xdr:rowOff>95250</xdr:rowOff>
    </xdr:to>
    <xdr:sp>
      <xdr:nvSpPr>
        <xdr:cNvPr id="3" name="Oval 4"/>
        <xdr:cNvSpPr>
          <a:spLocks/>
        </xdr:cNvSpPr>
      </xdr:nvSpPr>
      <xdr:spPr>
        <a:xfrm>
          <a:off x="190500" y="6943725"/>
          <a:ext cx="2952750" cy="1733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questi valori vanno inseriti nello schema della pagina precedente  (con il valore di pressione atmosferica e l'ora legale) per fare il grafico di marea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59"/>
  <sheetViews>
    <sheetView showGridLines="0" workbookViewId="0" topLeftCell="B1">
      <selection activeCell="L62" sqref="L62"/>
    </sheetView>
  </sheetViews>
  <sheetFormatPr defaultColWidth="9.140625" defaultRowHeight="9.75" customHeight="1"/>
  <cols>
    <col min="1" max="16384" width="2.00390625" style="2" customWidth="1"/>
  </cols>
  <sheetData>
    <row r="1" spans="2:70" s="1" customFormat="1" ht="4.5" customHeight="1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 t="s">
        <v>1</v>
      </c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 t="s">
        <v>2</v>
      </c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 t="s">
        <v>6</v>
      </c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</row>
    <row r="2" spans="2:70" s="1" customFormat="1" ht="4.5" customHeight="1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</row>
    <row r="3" spans="2:70" s="1" customFormat="1" ht="4.5" customHeigh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</row>
    <row r="5" spans="3:70" ht="9.75" customHeight="1">
      <c r="C5" s="3"/>
      <c r="D5" s="3"/>
      <c r="E5" s="3"/>
      <c r="F5" s="3"/>
      <c r="G5" s="3"/>
      <c r="H5" s="3"/>
      <c r="I5" s="3"/>
      <c r="J5" s="3"/>
      <c r="K5" s="3"/>
      <c r="L5" s="11"/>
      <c r="M5" s="1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11"/>
      <c r="BI5" s="12"/>
      <c r="BJ5" s="3"/>
      <c r="BK5" s="3"/>
      <c r="BL5" s="3"/>
      <c r="BM5" s="3"/>
      <c r="BN5" s="3"/>
      <c r="BO5" s="3"/>
      <c r="BP5" s="3"/>
      <c r="BQ5" s="3"/>
      <c r="BR5" s="3"/>
    </row>
    <row r="6" spans="3:70" ht="9.75" customHeight="1">
      <c r="C6" s="3"/>
      <c r="D6" s="3"/>
      <c r="E6" s="3"/>
      <c r="F6" s="3"/>
      <c r="G6" s="3"/>
      <c r="H6" s="3"/>
      <c r="I6" s="3"/>
      <c r="J6" s="3"/>
      <c r="K6" s="3"/>
      <c r="L6" s="11"/>
      <c r="M6" s="1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1"/>
      <c r="BI6" s="12"/>
      <c r="BJ6" s="3"/>
      <c r="BK6" s="3"/>
      <c r="BL6" s="3"/>
      <c r="BM6" s="3"/>
      <c r="BN6" s="3"/>
      <c r="BO6" s="3"/>
      <c r="BP6" s="3"/>
      <c r="BQ6" s="3"/>
      <c r="BR6" s="3"/>
    </row>
    <row r="7" spans="3:70" ht="9.75" customHeight="1">
      <c r="C7" s="3"/>
      <c r="D7" s="3"/>
      <c r="E7" s="3"/>
      <c r="F7" s="3"/>
      <c r="G7" s="3"/>
      <c r="H7" s="3"/>
      <c r="I7" s="3"/>
      <c r="J7" s="3"/>
      <c r="K7" s="3"/>
      <c r="L7" s="11"/>
      <c r="M7" s="1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11"/>
      <c r="BI7" s="12"/>
      <c r="BJ7" s="3"/>
      <c r="BK7" s="3"/>
      <c r="BL7" s="3"/>
      <c r="BM7" s="3"/>
      <c r="BN7" s="3"/>
      <c r="BO7" s="3"/>
      <c r="BP7" s="3"/>
      <c r="BQ7" s="3"/>
      <c r="BR7" s="3"/>
    </row>
    <row r="8" spans="3:70" ht="9.75" customHeight="1">
      <c r="C8" s="3"/>
      <c r="D8" s="3"/>
      <c r="E8" s="3"/>
      <c r="F8" s="3"/>
      <c r="G8" s="3"/>
      <c r="H8" s="3"/>
      <c r="I8" s="3"/>
      <c r="J8" s="3"/>
      <c r="K8" s="3"/>
      <c r="L8" s="11"/>
      <c r="M8" s="1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11"/>
      <c r="BI8" s="12"/>
      <c r="BJ8" s="3"/>
      <c r="BK8" s="3"/>
      <c r="BL8" s="3"/>
      <c r="BM8" s="3"/>
      <c r="BN8" s="3"/>
      <c r="BO8" s="3"/>
      <c r="BP8" s="3"/>
      <c r="BQ8" s="3"/>
      <c r="BR8" s="3"/>
    </row>
    <row r="9" spans="3:70" ht="9.75" customHeight="1">
      <c r="C9" s="3"/>
      <c r="D9" s="3"/>
      <c r="E9" s="3"/>
      <c r="F9" s="3"/>
      <c r="G9" s="3"/>
      <c r="H9" s="3"/>
      <c r="I9" s="3"/>
      <c r="J9" s="3"/>
      <c r="K9" s="3"/>
      <c r="L9" s="11"/>
      <c r="M9" s="1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11"/>
      <c r="BI9" s="12"/>
      <c r="BJ9" s="3"/>
      <c r="BK9" s="3"/>
      <c r="BL9" s="3"/>
      <c r="BM9" s="3"/>
      <c r="BN9" s="3"/>
      <c r="BO9" s="3"/>
      <c r="BP9" s="3"/>
      <c r="BQ9" s="3"/>
      <c r="BR9" s="3"/>
    </row>
    <row r="10" spans="3:70" ht="9.75" customHeight="1">
      <c r="C10" s="3"/>
      <c r="D10" s="3"/>
      <c r="E10" s="3"/>
      <c r="F10" s="3"/>
      <c r="G10" s="3"/>
      <c r="H10" s="3"/>
      <c r="I10" s="3"/>
      <c r="J10" s="3"/>
      <c r="K10" s="3"/>
      <c r="L10" s="11"/>
      <c r="M10" s="1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11"/>
      <c r="BI10" s="12"/>
      <c r="BJ10" s="3"/>
      <c r="BK10" s="3"/>
      <c r="BL10" s="3"/>
      <c r="BM10" s="3"/>
      <c r="BN10" s="3"/>
      <c r="BO10" s="3"/>
      <c r="BP10" s="3"/>
      <c r="BQ10" s="3"/>
      <c r="BR10" s="3"/>
    </row>
    <row r="11" spans="3:70" ht="9.75" customHeight="1">
      <c r="C11" s="3"/>
      <c r="D11" s="3"/>
      <c r="E11" s="3"/>
      <c r="F11" s="3"/>
      <c r="G11" s="3"/>
      <c r="H11" s="3"/>
      <c r="I11" s="3"/>
      <c r="J11" s="3"/>
      <c r="K11" s="3"/>
      <c r="L11" s="11"/>
      <c r="M11" s="1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11"/>
      <c r="BI11" s="12"/>
      <c r="BJ11" s="3"/>
      <c r="BK11" s="3"/>
      <c r="BL11" s="3"/>
      <c r="BM11" s="3"/>
      <c r="BN11" s="3"/>
      <c r="BO11" s="3"/>
      <c r="BP11" s="3"/>
      <c r="BQ11" s="3"/>
      <c r="BR11" s="3"/>
    </row>
    <row r="12" spans="3:70" ht="9.75" customHeight="1">
      <c r="C12" s="3"/>
      <c r="D12" s="3"/>
      <c r="E12" s="3"/>
      <c r="F12" s="3"/>
      <c r="G12" s="3"/>
      <c r="H12" s="3"/>
      <c r="I12" s="3"/>
      <c r="J12" s="3"/>
      <c r="K12" s="3"/>
      <c r="L12" s="11"/>
      <c r="M12" s="1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11"/>
      <c r="BI12" s="12"/>
      <c r="BJ12" s="3"/>
      <c r="BK12" s="3"/>
      <c r="BL12" s="3"/>
      <c r="BM12" s="3"/>
      <c r="BN12" s="3"/>
      <c r="BO12" s="3"/>
      <c r="BP12" s="3"/>
      <c r="BQ12" s="3"/>
      <c r="BR12" s="3"/>
    </row>
    <row r="13" spans="3:70" ht="9.75" customHeight="1">
      <c r="C13" s="3"/>
      <c r="D13" s="3"/>
      <c r="E13" s="3"/>
      <c r="F13" s="3"/>
      <c r="G13" s="3"/>
      <c r="H13" s="3"/>
      <c r="I13" s="3"/>
      <c r="J13" s="3"/>
      <c r="K13" s="3"/>
      <c r="L13" s="11"/>
      <c r="M13" s="1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11"/>
      <c r="BI13" s="12"/>
      <c r="BJ13" s="3"/>
      <c r="BK13" s="3"/>
      <c r="BL13" s="3"/>
      <c r="BM13" s="3"/>
      <c r="BN13" s="3"/>
      <c r="BO13" s="3"/>
      <c r="BP13" s="3"/>
      <c r="BQ13" s="3"/>
      <c r="BR13" s="3"/>
    </row>
    <row r="14" spans="3:70" ht="9.75" customHeight="1">
      <c r="C14" s="3"/>
      <c r="D14" s="3"/>
      <c r="E14" s="3"/>
      <c r="F14" s="3"/>
      <c r="G14" s="3"/>
      <c r="H14" s="3"/>
      <c r="I14" s="3"/>
      <c r="J14" s="3"/>
      <c r="K14" s="3"/>
      <c r="L14" s="11"/>
      <c r="M14" s="1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11"/>
      <c r="BI14" s="12"/>
      <c r="BJ14" s="3"/>
      <c r="BK14" s="3"/>
      <c r="BL14" s="3"/>
      <c r="BM14" s="3"/>
      <c r="BN14" s="3"/>
      <c r="BO14" s="3"/>
      <c r="BP14" s="3"/>
      <c r="BQ14" s="3"/>
      <c r="BR14" s="3"/>
    </row>
    <row r="15" spans="3:70" ht="9.75" customHeight="1">
      <c r="C15" s="3"/>
      <c r="D15" s="3"/>
      <c r="E15" s="3"/>
      <c r="F15" s="3"/>
      <c r="G15" s="3"/>
      <c r="H15" s="3"/>
      <c r="I15" s="3"/>
      <c r="J15" s="3"/>
      <c r="K15" s="3"/>
      <c r="L15" s="11"/>
      <c r="M15" s="1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11"/>
      <c r="BI15" s="12"/>
      <c r="BJ15" s="3"/>
      <c r="BK15" s="3"/>
      <c r="BL15" s="3"/>
      <c r="BM15" s="3"/>
      <c r="BN15" s="3"/>
      <c r="BO15" s="3"/>
      <c r="BP15" s="3"/>
      <c r="BQ15" s="3"/>
      <c r="BR15" s="3"/>
    </row>
    <row r="16" spans="3:70" ht="9.75" customHeight="1">
      <c r="C16" s="3"/>
      <c r="D16" s="3"/>
      <c r="E16" s="3"/>
      <c r="F16" s="3"/>
      <c r="G16" s="3"/>
      <c r="H16" s="3"/>
      <c r="I16" s="3"/>
      <c r="J16" s="3"/>
      <c r="K16" s="3"/>
      <c r="L16" s="11"/>
      <c r="M16" s="1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11"/>
      <c r="BI16" s="12"/>
      <c r="BJ16" s="3"/>
      <c r="BK16" s="3"/>
      <c r="BL16" s="3"/>
      <c r="BM16" s="3"/>
      <c r="BN16" s="3"/>
      <c r="BO16" s="3"/>
      <c r="BP16" s="3"/>
      <c r="BQ16" s="3"/>
      <c r="BR16" s="3"/>
    </row>
    <row r="17" spans="3:70" ht="9.75" customHeight="1">
      <c r="C17" s="3"/>
      <c r="D17" s="3"/>
      <c r="E17" s="3"/>
      <c r="F17" s="3"/>
      <c r="G17" s="3"/>
      <c r="H17" s="3"/>
      <c r="I17" s="3"/>
      <c r="J17" s="3"/>
      <c r="K17" s="3"/>
      <c r="L17" s="11"/>
      <c r="M17" s="1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11"/>
      <c r="BI17" s="12"/>
      <c r="BJ17" s="3"/>
      <c r="BK17" s="3"/>
      <c r="BL17" s="3"/>
      <c r="BM17" s="3"/>
      <c r="BN17" s="3"/>
      <c r="BO17" s="3"/>
      <c r="BP17" s="3"/>
      <c r="BQ17" s="3"/>
      <c r="BR17" s="3"/>
    </row>
    <row r="18" spans="3:70" ht="9.75" customHeight="1">
      <c r="C18" s="3"/>
      <c r="D18" s="3"/>
      <c r="E18" s="3"/>
      <c r="F18" s="3"/>
      <c r="G18" s="3"/>
      <c r="H18" s="3"/>
      <c r="I18" s="3"/>
      <c r="J18" s="3"/>
      <c r="K18" s="3"/>
      <c r="L18" s="11"/>
      <c r="M18" s="1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11"/>
      <c r="BI18" s="12"/>
      <c r="BJ18" s="3"/>
      <c r="BK18" s="3"/>
      <c r="BL18" s="3"/>
      <c r="BM18" s="3"/>
      <c r="BN18" s="3"/>
      <c r="BO18" s="3"/>
      <c r="BP18" s="3"/>
      <c r="BQ18" s="3"/>
      <c r="BR18" s="3"/>
    </row>
    <row r="19" spans="3:70" ht="9.75" customHeight="1">
      <c r="C19" s="3"/>
      <c r="D19" s="3"/>
      <c r="E19" s="3"/>
      <c r="F19" s="3"/>
      <c r="G19" s="3"/>
      <c r="H19" s="3"/>
      <c r="I19" s="3"/>
      <c r="J19" s="3"/>
      <c r="K19" s="3"/>
      <c r="L19" s="11"/>
      <c r="M19" s="1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11"/>
      <c r="BI19" s="12"/>
      <c r="BJ19" s="3"/>
      <c r="BK19" s="3"/>
      <c r="BL19" s="3"/>
      <c r="BM19" s="3"/>
      <c r="BN19" s="3"/>
      <c r="BO19" s="3"/>
      <c r="BP19" s="3"/>
      <c r="BQ19" s="3"/>
      <c r="BR19" s="3"/>
    </row>
    <row r="20" spans="3:70" ht="9.75" customHeight="1">
      <c r="C20" s="3"/>
      <c r="D20" s="3"/>
      <c r="E20" s="3"/>
      <c r="F20" s="3"/>
      <c r="G20" s="3"/>
      <c r="H20" s="3"/>
      <c r="I20" s="3"/>
      <c r="J20" s="3"/>
      <c r="K20" s="3"/>
      <c r="L20" s="11"/>
      <c r="M20" s="1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11"/>
      <c r="BI20" s="12"/>
      <c r="BJ20" s="3"/>
      <c r="BK20" s="3"/>
      <c r="BL20" s="3"/>
      <c r="BM20" s="3"/>
      <c r="BN20" s="3"/>
      <c r="BO20" s="3"/>
      <c r="BP20" s="3"/>
      <c r="BQ20" s="3"/>
      <c r="BR20" s="3"/>
    </row>
    <row r="21" spans="3:70" ht="9.75" customHeight="1">
      <c r="C21" s="3"/>
      <c r="D21" s="3"/>
      <c r="E21" s="3"/>
      <c r="F21" s="3"/>
      <c r="G21" s="3"/>
      <c r="H21" s="3"/>
      <c r="I21" s="3"/>
      <c r="J21" s="3"/>
      <c r="K21" s="3"/>
      <c r="L21" s="11"/>
      <c r="M21" s="1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11"/>
      <c r="BI21" s="12"/>
      <c r="BJ21" s="3"/>
      <c r="BK21" s="3"/>
      <c r="BL21" s="3"/>
      <c r="BM21" s="3"/>
      <c r="BN21" s="3"/>
      <c r="BO21" s="3"/>
      <c r="BP21" s="3"/>
      <c r="BQ21" s="3"/>
      <c r="BR21" s="3"/>
    </row>
    <row r="22" spans="3:70" ht="9.75" customHeight="1">
      <c r="C22" s="3"/>
      <c r="D22" s="3"/>
      <c r="E22" s="3"/>
      <c r="F22" s="3"/>
      <c r="G22" s="3"/>
      <c r="H22" s="3"/>
      <c r="I22" s="3"/>
      <c r="J22" s="3"/>
      <c r="K22" s="3"/>
      <c r="L22" s="11"/>
      <c r="M22" s="1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11"/>
      <c r="BI22" s="12"/>
      <c r="BJ22" s="3"/>
      <c r="BK22" s="3"/>
      <c r="BL22" s="3"/>
      <c r="BM22" s="3"/>
      <c r="BN22" s="3"/>
      <c r="BO22" s="3"/>
      <c r="BP22" s="3"/>
      <c r="BQ22" s="3"/>
      <c r="BR22" s="3"/>
    </row>
    <row r="23" spans="3:70" ht="9.75" customHeight="1">
      <c r="C23" s="3"/>
      <c r="D23" s="3"/>
      <c r="E23" s="3"/>
      <c r="F23" s="3"/>
      <c r="G23" s="3"/>
      <c r="H23" s="3"/>
      <c r="I23" s="3"/>
      <c r="J23" s="3"/>
      <c r="K23" s="3"/>
      <c r="L23" s="11"/>
      <c r="M23" s="1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11"/>
      <c r="BI23" s="12"/>
      <c r="BJ23" s="3"/>
      <c r="BK23" s="3"/>
      <c r="BL23" s="3"/>
      <c r="BM23" s="3"/>
      <c r="BN23" s="3"/>
      <c r="BO23" s="3"/>
      <c r="BP23" s="3"/>
      <c r="BQ23" s="3"/>
      <c r="BR23" s="3"/>
    </row>
    <row r="24" spans="3:70" ht="9.75" customHeight="1" thickBot="1">
      <c r="C24" s="4"/>
      <c r="D24" s="4"/>
      <c r="E24" s="4"/>
      <c r="F24" s="4"/>
      <c r="G24" s="4"/>
      <c r="H24" s="4"/>
      <c r="I24" s="4"/>
      <c r="J24" s="4"/>
      <c r="K24" s="4"/>
      <c r="L24" s="9"/>
      <c r="M24" s="10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/>
      <c r="BI24" s="10"/>
      <c r="BJ24" s="4"/>
      <c r="BK24" s="4"/>
      <c r="BL24" s="4"/>
      <c r="BM24" s="4"/>
      <c r="BN24" s="4"/>
      <c r="BO24" s="4"/>
      <c r="BP24" s="4"/>
      <c r="BQ24" s="4"/>
      <c r="BR24" s="4"/>
    </row>
    <row r="25" spans="3:70" ht="9.75" customHeigh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3:70" ht="9.75" customHeight="1">
      <c r="C26" s="6"/>
      <c r="D26" s="7"/>
      <c r="E26" s="8"/>
      <c r="F26" s="7"/>
      <c r="G26" s="6"/>
      <c r="H26" s="7"/>
      <c r="I26" s="8"/>
      <c r="J26" s="7"/>
      <c r="K26" s="6"/>
      <c r="L26" s="7"/>
      <c r="M26" s="8"/>
      <c r="N26" s="7"/>
      <c r="O26" s="6"/>
      <c r="P26" s="7"/>
      <c r="Q26" s="8"/>
      <c r="R26" s="7"/>
      <c r="S26" s="6"/>
      <c r="T26" s="7"/>
      <c r="U26" s="8"/>
      <c r="V26" s="7"/>
      <c r="W26" s="6"/>
      <c r="X26" s="7"/>
      <c r="Y26" s="8"/>
      <c r="Z26" s="7"/>
      <c r="AA26" s="6"/>
      <c r="AB26" s="7"/>
      <c r="AC26" s="8"/>
      <c r="AD26" s="7"/>
      <c r="AE26" s="6"/>
      <c r="AF26" s="7"/>
      <c r="AG26" s="8"/>
      <c r="AH26" s="7"/>
      <c r="AI26" s="6"/>
      <c r="AJ26" s="7"/>
      <c r="AK26" s="8"/>
      <c r="AL26" s="7"/>
      <c r="AM26" s="6"/>
      <c r="AN26" s="7"/>
      <c r="AO26" s="8"/>
      <c r="AP26" s="7"/>
      <c r="AQ26" s="6"/>
      <c r="AR26" s="7"/>
      <c r="AS26" s="8"/>
      <c r="AT26" s="7"/>
      <c r="AU26" s="6"/>
      <c r="AV26" s="7"/>
      <c r="AW26" s="8"/>
      <c r="AX26" s="7"/>
      <c r="AY26" s="6"/>
      <c r="AZ26" s="7"/>
      <c r="BA26" s="8"/>
      <c r="BB26" s="7"/>
      <c r="BC26" s="6"/>
      <c r="BD26" s="7"/>
      <c r="BE26" s="8"/>
      <c r="BF26" s="7"/>
      <c r="BG26" s="6"/>
      <c r="BH26" s="7"/>
      <c r="BI26" s="8"/>
      <c r="BJ26" s="7"/>
      <c r="BK26" s="6"/>
      <c r="BL26" s="7"/>
      <c r="BM26" s="8"/>
      <c r="BN26" s="7"/>
      <c r="BO26" s="6"/>
      <c r="BP26" s="7"/>
      <c r="BQ26" s="8"/>
      <c r="BR26" s="7"/>
    </row>
    <row r="27" spans="4:68" ht="9.75" customHeight="1">
      <c r="D27" s="7"/>
      <c r="H27" s="7"/>
      <c r="L27" s="7"/>
      <c r="P27" s="7"/>
      <c r="T27" s="7"/>
      <c r="X27" s="7"/>
      <c r="AB27" s="7"/>
      <c r="AF27" s="7"/>
      <c r="AJ27" s="7"/>
      <c r="AN27" s="7"/>
      <c r="AR27" s="7"/>
      <c r="AV27" s="7"/>
      <c r="AZ27" s="7"/>
      <c r="BD27" s="7"/>
      <c r="BH27" s="7"/>
      <c r="BL27" s="7"/>
      <c r="BP27" s="7"/>
    </row>
    <row r="28" spans="4:68" ht="9.75" customHeight="1">
      <c r="D28" s="8"/>
      <c r="H28" s="8"/>
      <c r="L28" s="8"/>
      <c r="P28" s="8"/>
      <c r="T28" s="8"/>
      <c r="X28" s="8"/>
      <c r="AB28" s="8"/>
      <c r="AF28" s="8"/>
      <c r="AJ28" s="8"/>
      <c r="AN28" s="8"/>
      <c r="AR28" s="8"/>
      <c r="AV28" s="8"/>
      <c r="AZ28" s="8"/>
      <c r="BD28" s="8"/>
      <c r="BH28" s="8"/>
      <c r="BL28" s="8"/>
      <c r="BP28" s="8"/>
    </row>
    <row r="29" spans="43:70" ht="9.75" customHeight="1" thickBot="1">
      <c r="AQ29" s="106" t="s">
        <v>14</v>
      </c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</row>
    <row r="30" spans="2:66" ht="9.75" customHeight="1">
      <c r="B30" s="141" t="s">
        <v>3</v>
      </c>
      <c r="C30" s="142"/>
      <c r="D30" s="142"/>
      <c r="E30" s="142"/>
      <c r="F30" s="142"/>
      <c r="G30" s="142"/>
      <c r="H30" s="142"/>
      <c r="I30" s="142"/>
      <c r="J30" s="142"/>
      <c r="K30" s="143"/>
      <c r="M30" s="124" t="s">
        <v>7</v>
      </c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6"/>
      <c r="AB30" s="124" t="s">
        <v>15</v>
      </c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6"/>
      <c r="AP30" s="8"/>
      <c r="AQ30" s="130" t="s">
        <v>16</v>
      </c>
      <c r="AR30" s="107"/>
      <c r="AS30" s="107" t="s">
        <v>11</v>
      </c>
      <c r="AT30" s="107"/>
      <c r="AU30" s="107"/>
      <c r="AV30" s="108"/>
      <c r="AW30" s="110" t="s">
        <v>12</v>
      </c>
      <c r="AX30" s="107"/>
      <c r="AY30" s="107"/>
      <c r="AZ30" s="108"/>
      <c r="BA30" s="110" t="s">
        <v>12</v>
      </c>
      <c r="BB30" s="107"/>
      <c r="BC30" s="107"/>
      <c r="BD30" s="108"/>
      <c r="BE30" s="110" t="s">
        <v>12</v>
      </c>
      <c r="BF30" s="107"/>
      <c r="BG30" s="107"/>
      <c r="BH30" s="108"/>
      <c r="BI30" s="107" t="s">
        <v>13</v>
      </c>
      <c r="BJ30" s="107"/>
      <c r="BK30" s="107"/>
      <c r="BL30" s="107"/>
      <c r="BM30" s="107" t="s">
        <v>17</v>
      </c>
      <c r="BN30" s="118"/>
    </row>
    <row r="31" spans="2:66" ht="9.75" customHeight="1" thickBot="1">
      <c r="B31" s="141"/>
      <c r="C31" s="142"/>
      <c r="D31" s="142"/>
      <c r="E31" s="142"/>
      <c r="F31" s="142"/>
      <c r="G31" s="142"/>
      <c r="H31" s="142"/>
      <c r="I31" s="142"/>
      <c r="J31" s="142"/>
      <c r="K31" s="143"/>
      <c r="M31" s="127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9"/>
      <c r="AB31" s="127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9"/>
      <c r="AP31" s="8"/>
      <c r="AQ31" s="121"/>
      <c r="AR31" s="104"/>
      <c r="AS31" s="104"/>
      <c r="AT31" s="104"/>
      <c r="AU31" s="104"/>
      <c r="AV31" s="109"/>
      <c r="AW31" s="111"/>
      <c r="AX31" s="104"/>
      <c r="AY31" s="104"/>
      <c r="AZ31" s="109"/>
      <c r="BA31" s="111"/>
      <c r="BB31" s="104"/>
      <c r="BC31" s="104"/>
      <c r="BD31" s="109"/>
      <c r="BE31" s="111"/>
      <c r="BF31" s="104"/>
      <c r="BG31" s="104"/>
      <c r="BH31" s="109"/>
      <c r="BI31" s="104"/>
      <c r="BJ31" s="104"/>
      <c r="BK31" s="104"/>
      <c r="BL31" s="104"/>
      <c r="BM31" s="104"/>
      <c r="BN31" s="119"/>
    </row>
    <row r="32" spans="2:66" ht="9.75" customHeight="1" thickBot="1">
      <c r="B32" s="144"/>
      <c r="C32" s="145"/>
      <c r="D32" s="145"/>
      <c r="E32" s="145"/>
      <c r="F32" s="145"/>
      <c r="G32" s="145"/>
      <c r="H32" s="145"/>
      <c r="I32" s="145"/>
      <c r="J32" s="145"/>
      <c r="K32" s="146"/>
      <c r="M32" s="130" t="s">
        <v>8</v>
      </c>
      <c r="N32" s="107"/>
      <c r="O32" s="107"/>
      <c r="P32" s="107"/>
      <c r="Q32" s="107"/>
      <c r="R32" s="107"/>
      <c r="S32" s="107" t="s">
        <v>9</v>
      </c>
      <c r="T32" s="107"/>
      <c r="U32" s="107"/>
      <c r="V32" s="107"/>
      <c r="W32" s="107" t="s">
        <v>10</v>
      </c>
      <c r="X32" s="107"/>
      <c r="Y32" s="107"/>
      <c r="Z32" s="118"/>
      <c r="AB32" s="130" t="s">
        <v>8</v>
      </c>
      <c r="AC32" s="107"/>
      <c r="AD32" s="107"/>
      <c r="AE32" s="107"/>
      <c r="AF32" s="107"/>
      <c r="AG32" s="107"/>
      <c r="AH32" s="107" t="s">
        <v>9</v>
      </c>
      <c r="AI32" s="107"/>
      <c r="AJ32" s="107"/>
      <c r="AK32" s="107"/>
      <c r="AL32" s="107" t="s">
        <v>10</v>
      </c>
      <c r="AM32" s="107"/>
      <c r="AN32" s="107"/>
      <c r="AO32" s="118"/>
      <c r="AP32" s="8"/>
      <c r="AQ32" s="120" t="s">
        <v>18</v>
      </c>
      <c r="AR32" s="114"/>
      <c r="AS32" s="104"/>
      <c r="AT32" s="104"/>
      <c r="AU32" s="104"/>
      <c r="AV32" s="109"/>
      <c r="AW32" s="111"/>
      <c r="AX32" s="104"/>
      <c r="AY32" s="104"/>
      <c r="AZ32" s="109"/>
      <c r="BA32" s="111"/>
      <c r="BB32" s="104"/>
      <c r="BC32" s="104"/>
      <c r="BD32" s="109"/>
      <c r="BE32" s="111"/>
      <c r="BF32" s="104"/>
      <c r="BG32" s="104"/>
      <c r="BH32" s="109"/>
      <c r="BI32" s="104"/>
      <c r="BJ32" s="104"/>
      <c r="BK32" s="104"/>
      <c r="BL32" s="104"/>
      <c r="BM32" s="114" t="s">
        <v>25</v>
      </c>
      <c r="BN32" s="115"/>
    </row>
    <row r="33" spans="2:66" ht="9.75" customHeight="1">
      <c r="B33" s="130" t="s">
        <v>4</v>
      </c>
      <c r="C33" s="107"/>
      <c r="D33" s="107"/>
      <c r="E33" s="107"/>
      <c r="F33" s="107"/>
      <c r="G33" s="147" t="s">
        <v>5</v>
      </c>
      <c r="H33" s="147"/>
      <c r="I33" s="147"/>
      <c r="J33" s="147"/>
      <c r="K33" s="148"/>
      <c r="M33" s="121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19"/>
      <c r="AB33" s="121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19"/>
      <c r="AP33" s="8"/>
      <c r="AQ33" s="120"/>
      <c r="AR33" s="114"/>
      <c r="AS33" s="104"/>
      <c r="AT33" s="104"/>
      <c r="AU33" s="104"/>
      <c r="AV33" s="109"/>
      <c r="AW33" s="111"/>
      <c r="AX33" s="104"/>
      <c r="AY33" s="104"/>
      <c r="AZ33" s="109"/>
      <c r="BA33" s="111"/>
      <c r="BB33" s="104"/>
      <c r="BC33" s="104"/>
      <c r="BD33" s="109"/>
      <c r="BE33" s="111"/>
      <c r="BF33" s="104"/>
      <c r="BG33" s="104"/>
      <c r="BH33" s="109"/>
      <c r="BI33" s="104"/>
      <c r="BJ33" s="104"/>
      <c r="BK33" s="104"/>
      <c r="BL33" s="104"/>
      <c r="BM33" s="114"/>
      <c r="BN33" s="115"/>
    </row>
    <row r="34" spans="2:66" ht="9.75" customHeight="1">
      <c r="B34" s="121"/>
      <c r="C34" s="104"/>
      <c r="D34" s="104"/>
      <c r="E34" s="104"/>
      <c r="F34" s="104"/>
      <c r="G34" s="149"/>
      <c r="H34" s="149"/>
      <c r="I34" s="149"/>
      <c r="J34" s="149"/>
      <c r="K34" s="150"/>
      <c r="M34" s="121" t="s">
        <v>11</v>
      </c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19"/>
      <c r="AB34" s="121" t="s">
        <v>11</v>
      </c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19"/>
      <c r="AP34" s="8"/>
      <c r="AQ34" s="120"/>
      <c r="AR34" s="114"/>
      <c r="AS34" s="104"/>
      <c r="AT34" s="104"/>
      <c r="AU34" s="104"/>
      <c r="AV34" s="109"/>
      <c r="AW34" s="111"/>
      <c r="AX34" s="104"/>
      <c r="AY34" s="104"/>
      <c r="AZ34" s="109"/>
      <c r="BA34" s="111"/>
      <c r="BB34" s="104"/>
      <c r="BC34" s="104"/>
      <c r="BD34" s="109"/>
      <c r="BE34" s="111"/>
      <c r="BF34" s="104"/>
      <c r="BG34" s="104"/>
      <c r="BH34" s="109"/>
      <c r="BI34" s="104"/>
      <c r="BJ34" s="104"/>
      <c r="BK34" s="104"/>
      <c r="BL34" s="104"/>
      <c r="BM34" s="114"/>
      <c r="BN34" s="115"/>
    </row>
    <row r="35" spans="2:66" ht="9.75" customHeight="1">
      <c r="B35" s="121"/>
      <c r="C35" s="104"/>
      <c r="D35" s="104"/>
      <c r="E35" s="104"/>
      <c r="F35" s="104"/>
      <c r="G35" s="149"/>
      <c r="H35" s="149"/>
      <c r="I35" s="149"/>
      <c r="J35" s="149"/>
      <c r="K35" s="150"/>
      <c r="M35" s="121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19"/>
      <c r="AB35" s="121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19"/>
      <c r="AP35" s="8"/>
      <c r="AQ35" s="120"/>
      <c r="AR35" s="114"/>
      <c r="AS35" s="104"/>
      <c r="AT35" s="104"/>
      <c r="AU35" s="104"/>
      <c r="AV35" s="109"/>
      <c r="AW35" s="111"/>
      <c r="AX35" s="104"/>
      <c r="AY35" s="104"/>
      <c r="AZ35" s="109"/>
      <c r="BA35" s="111"/>
      <c r="BB35" s="104"/>
      <c r="BC35" s="104"/>
      <c r="BD35" s="109"/>
      <c r="BE35" s="111"/>
      <c r="BF35" s="104"/>
      <c r="BG35" s="104"/>
      <c r="BH35" s="109"/>
      <c r="BI35" s="104"/>
      <c r="BJ35" s="104"/>
      <c r="BK35" s="104"/>
      <c r="BL35" s="104"/>
      <c r="BM35" s="114"/>
      <c r="BN35" s="115"/>
    </row>
    <row r="36" spans="2:66" ht="9.75" customHeight="1">
      <c r="B36" s="136">
        <v>988</v>
      </c>
      <c r="C36" s="137"/>
      <c r="D36" s="137"/>
      <c r="E36" s="137"/>
      <c r="F36" s="137"/>
      <c r="G36" s="132">
        <v>25</v>
      </c>
      <c r="H36" s="132"/>
      <c r="I36" s="132"/>
      <c r="J36" s="132"/>
      <c r="K36" s="133"/>
      <c r="M36" s="121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19"/>
      <c r="AB36" s="121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19"/>
      <c r="AP36" s="8"/>
      <c r="AQ36" s="120" t="s">
        <v>19</v>
      </c>
      <c r="AR36" s="114"/>
      <c r="AS36" s="104"/>
      <c r="AT36" s="104"/>
      <c r="AU36" s="104"/>
      <c r="AV36" s="109"/>
      <c r="AW36" s="111"/>
      <c r="AX36" s="104"/>
      <c r="AY36" s="104"/>
      <c r="AZ36" s="109"/>
      <c r="BA36" s="111"/>
      <c r="BB36" s="104"/>
      <c r="BC36" s="104"/>
      <c r="BD36" s="109"/>
      <c r="BE36" s="111"/>
      <c r="BF36" s="104"/>
      <c r="BG36" s="104"/>
      <c r="BH36" s="109"/>
      <c r="BI36" s="104"/>
      <c r="BJ36" s="104"/>
      <c r="BK36" s="104"/>
      <c r="BL36" s="104"/>
      <c r="BM36" s="114" t="s">
        <v>26</v>
      </c>
      <c r="BN36" s="115"/>
    </row>
    <row r="37" spans="2:66" ht="9.75" customHeight="1">
      <c r="B37" s="136"/>
      <c r="C37" s="137"/>
      <c r="D37" s="137"/>
      <c r="E37" s="137"/>
      <c r="F37" s="137"/>
      <c r="G37" s="132"/>
      <c r="H37" s="132"/>
      <c r="I37" s="132"/>
      <c r="J37" s="132"/>
      <c r="K37" s="133"/>
      <c r="M37" s="121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19"/>
      <c r="AB37" s="121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19"/>
      <c r="AP37" s="8"/>
      <c r="AQ37" s="120"/>
      <c r="AR37" s="114"/>
      <c r="AS37" s="104"/>
      <c r="AT37" s="104"/>
      <c r="AU37" s="104"/>
      <c r="AV37" s="109"/>
      <c r="AW37" s="111"/>
      <c r="AX37" s="104"/>
      <c r="AY37" s="104"/>
      <c r="AZ37" s="109"/>
      <c r="BA37" s="111"/>
      <c r="BB37" s="104"/>
      <c r="BC37" s="104"/>
      <c r="BD37" s="109"/>
      <c r="BE37" s="111"/>
      <c r="BF37" s="104"/>
      <c r="BG37" s="104"/>
      <c r="BH37" s="109"/>
      <c r="BI37" s="104"/>
      <c r="BJ37" s="104"/>
      <c r="BK37" s="104"/>
      <c r="BL37" s="104"/>
      <c r="BM37" s="114"/>
      <c r="BN37" s="115"/>
    </row>
    <row r="38" spans="2:66" ht="9.75" customHeight="1">
      <c r="B38" s="136">
        <v>993</v>
      </c>
      <c r="C38" s="137"/>
      <c r="D38" s="137"/>
      <c r="E38" s="137"/>
      <c r="F38" s="137"/>
      <c r="G38" s="132">
        <v>20</v>
      </c>
      <c r="H38" s="132"/>
      <c r="I38" s="132"/>
      <c r="J38" s="132"/>
      <c r="K38" s="133"/>
      <c r="M38" s="121" t="s">
        <v>12</v>
      </c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19"/>
      <c r="AB38" s="121" t="s">
        <v>12</v>
      </c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19"/>
      <c r="AP38" s="8"/>
      <c r="AQ38" s="120"/>
      <c r="AR38" s="114"/>
      <c r="AS38" s="104"/>
      <c r="AT38" s="104"/>
      <c r="AU38" s="104"/>
      <c r="AV38" s="109"/>
      <c r="AW38" s="111"/>
      <c r="AX38" s="104"/>
      <c r="AY38" s="104"/>
      <c r="AZ38" s="109"/>
      <c r="BA38" s="111"/>
      <c r="BB38" s="104"/>
      <c r="BC38" s="104"/>
      <c r="BD38" s="109"/>
      <c r="BE38" s="111"/>
      <c r="BF38" s="104"/>
      <c r="BG38" s="104"/>
      <c r="BH38" s="109"/>
      <c r="BI38" s="104"/>
      <c r="BJ38" s="104"/>
      <c r="BK38" s="104"/>
      <c r="BL38" s="104"/>
      <c r="BM38" s="114"/>
      <c r="BN38" s="115"/>
    </row>
    <row r="39" spans="2:66" ht="9.75" customHeight="1">
      <c r="B39" s="136"/>
      <c r="C39" s="137"/>
      <c r="D39" s="137"/>
      <c r="E39" s="137"/>
      <c r="F39" s="137"/>
      <c r="G39" s="132"/>
      <c r="H39" s="132"/>
      <c r="I39" s="132"/>
      <c r="J39" s="132"/>
      <c r="K39" s="133"/>
      <c r="M39" s="121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19"/>
      <c r="AB39" s="121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19"/>
      <c r="AP39" s="8"/>
      <c r="AQ39" s="120"/>
      <c r="AR39" s="114"/>
      <c r="AS39" s="104"/>
      <c r="AT39" s="104"/>
      <c r="AU39" s="104"/>
      <c r="AV39" s="109"/>
      <c r="AW39" s="111"/>
      <c r="AX39" s="104"/>
      <c r="AY39" s="104"/>
      <c r="AZ39" s="109"/>
      <c r="BA39" s="111"/>
      <c r="BB39" s="104"/>
      <c r="BC39" s="104"/>
      <c r="BD39" s="109"/>
      <c r="BE39" s="111"/>
      <c r="BF39" s="104"/>
      <c r="BG39" s="104"/>
      <c r="BH39" s="109"/>
      <c r="BI39" s="104"/>
      <c r="BJ39" s="104"/>
      <c r="BK39" s="104"/>
      <c r="BL39" s="104"/>
      <c r="BM39" s="114"/>
      <c r="BN39" s="115"/>
    </row>
    <row r="40" spans="2:66" ht="9.75" customHeight="1">
      <c r="B40" s="136">
        <v>998</v>
      </c>
      <c r="C40" s="137"/>
      <c r="D40" s="137"/>
      <c r="E40" s="137"/>
      <c r="F40" s="137"/>
      <c r="G40" s="132">
        <v>15</v>
      </c>
      <c r="H40" s="132"/>
      <c r="I40" s="132"/>
      <c r="J40" s="132"/>
      <c r="K40" s="133"/>
      <c r="M40" s="121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19"/>
      <c r="AB40" s="121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19"/>
      <c r="AP40" s="8"/>
      <c r="AQ40" s="120" t="s">
        <v>20</v>
      </c>
      <c r="AR40" s="114"/>
      <c r="AS40" s="104"/>
      <c r="AT40" s="104"/>
      <c r="AU40" s="104"/>
      <c r="AV40" s="109"/>
      <c r="AW40" s="111"/>
      <c r="AX40" s="104"/>
      <c r="AY40" s="104"/>
      <c r="AZ40" s="109"/>
      <c r="BA40" s="111"/>
      <c r="BB40" s="104"/>
      <c r="BC40" s="104"/>
      <c r="BD40" s="109"/>
      <c r="BE40" s="111"/>
      <c r="BF40" s="104"/>
      <c r="BG40" s="104"/>
      <c r="BH40" s="109"/>
      <c r="BI40" s="104"/>
      <c r="BJ40" s="104"/>
      <c r="BK40" s="104"/>
      <c r="BL40" s="104"/>
      <c r="BM40" s="114" t="s">
        <v>27</v>
      </c>
      <c r="BN40" s="115"/>
    </row>
    <row r="41" spans="2:66" ht="9.75" customHeight="1">
      <c r="B41" s="136"/>
      <c r="C41" s="137"/>
      <c r="D41" s="137"/>
      <c r="E41" s="137"/>
      <c r="F41" s="137"/>
      <c r="G41" s="132"/>
      <c r="H41" s="132"/>
      <c r="I41" s="132"/>
      <c r="J41" s="132"/>
      <c r="K41" s="133"/>
      <c r="M41" s="121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19"/>
      <c r="AB41" s="121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19"/>
      <c r="AP41" s="8"/>
      <c r="AQ41" s="120"/>
      <c r="AR41" s="114"/>
      <c r="AS41" s="104"/>
      <c r="AT41" s="104"/>
      <c r="AU41" s="104"/>
      <c r="AV41" s="109"/>
      <c r="AW41" s="111"/>
      <c r="AX41" s="104"/>
      <c r="AY41" s="104"/>
      <c r="AZ41" s="109"/>
      <c r="BA41" s="111"/>
      <c r="BB41" s="104"/>
      <c r="BC41" s="104"/>
      <c r="BD41" s="109"/>
      <c r="BE41" s="111"/>
      <c r="BF41" s="104"/>
      <c r="BG41" s="104"/>
      <c r="BH41" s="109"/>
      <c r="BI41" s="104"/>
      <c r="BJ41" s="104"/>
      <c r="BK41" s="104"/>
      <c r="BL41" s="104"/>
      <c r="BM41" s="114"/>
      <c r="BN41" s="115"/>
    </row>
    <row r="42" spans="2:66" ht="9.75" customHeight="1">
      <c r="B42" s="136">
        <v>1003</v>
      </c>
      <c r="C42" s="137"/>
      <c r="D42" s="137"/>
      <c r="E42" s="137"/>
      <c r="F42" s="137"/>
      <c r="G42" s="132">
        <v>10</v>
      </c>
      <c r="H42" s="132"/>
      <c r="I42" s="132"/>
      <c r="J42" s="132"/>
      <c r="K42" s="133"/>
      <c r="M42" s="121" t="s">
        <v>12</v>
      </c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19"/>
      <c r="AB42" s="121" t="s">
        <v>12</v>
      </c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19"/>
      <c r="AP42" s="8"/>
      <c r="AQ42" s="120"/>
      <c r="AR42" s="114"/>
      <c r="AS42" s="104"/>
      <c r="AT42" s="104"/>
      <c r="AU42" s="104"/>
      <c r="AV42" s="109"/>
      <c r="AW42" s="111"/>
      <c r="AX42" s="104"/>
      <c r="AY42" s="104"/>
      <c r="AZ42" s="109"/>
      <c r="BA42" s="111"/>
      <c r="BB42" s="104"/>
      <c r="BC42" s="104"/>
      <c r="BD42" s="109"/>
      <c r="BE42" s="111"/>
      <c r="BF42" s="104"/>
      <c r="BG42" s="104"/>
      <c r="BH42" s="109"/>
      <c r="BI42" s="104"/>
      <c r="BJ42" s="104"/>
      <c r="BK42" s="104"/>
      <c r="BL42" s="104"/>
      <c r="BM42" s="114"/>
      <c r="BN42" s="115"/>
    </row>
    <row r="43" spans="2:66" ht="9.75" customHeight="1">
      <c r="B43" s="136"/>
      <c r="C43" s="137"/>
      <c r="D43" s="137"/>
      <c r="E43" s="137"/>
      <c r="F43" s="137"/>
      <c r="G43" s="132"/>
      <c r="H43" s="132"/>
      <c r="I43" s="132"/>
      <c r="J43" s="132"/>
      <c r="K43" s="133"/>
      <c r="M43" s="121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19"/>
      <c r="AB43" s="121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19"/>
      <c r="AP43" s="8"/>
      <c r="AQ43" s="120"/>
      <c r="AR43" s="114"/>
      <c r="AS43" s="104"/>
      <c r="AT43" s="104"/>
      <c r="AU43" s="104"/>
      <c r="AV43" s="109"/>
      <c r="AW43" s="111"/>
      <c r="AX43" s="104"/>
      <c r="AY43" s="104"/>
      <c r="AZ43" s="109"/>
      <c r="BA43" s="111"/>
      <c r="BB43" s="104"/>
      <c r="BC43" s="104"/>
      <c r="BD43" s="109"/>
      <c r="BE43" s="111"/>
      <c r="BF43" s="104"/>
      <c r="BG43" s="104"/>
      <c r="BH43" s="109"/>
      <c r="BI43" s="104"/>
      <c r="BJ43" s="104"/>
      <c r="BK43" s="104"/>
      <c r="BL43" s="104"/>
      <c r="BM43" s="114"/>
      <c r="BN43" s="115"/>
    </row>
    <row r="44" spans="2:66" ht="9.75" customHeight="1">
      <c r="B44" s="136">
        <v>1008</v>
      </c>
      <c r="C44" s="137"/>
      <c r="D44" s="137"/>
      <c r="E44" s="137"/>
      <c r="F44" s="137"/>
      <c r="G44" s="132">
        <v>5</v>
      </c>
      <c r="H44" s="132"/>
      <c r="I44" s="132"/>
      <c r="J44" s="132"/>
      <c r="K44" s="133"/>
      <c r="M44" s="121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19"/>
      <c r="AB44" s="121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19"/>
      <c r="AP44" s="8"/>
      <c r="AQ44" s="120" t="s">
        <v>21</v>
      </c>
      <c r="AR44" s="114"/>
      <c r="AS44" s="104"/>
      <c r="AT44" s="104"/>
      <c r="AU44" s="104"/>
      <c r="AV44" s="109"/>
      <c r="AW44" s="111"/>
      <c r="AX44" s="104"/>
      <c r="AY44" s="104"/>
      <c r="AZ44" s="109"/>
      <c r="BA44" s="111"/>
      <c r="BB44" s="104"/>
      <c r="BC44" s="104"/>
      <c r="BD44" s="109"/>
      <c r="BE44" s="111"/>
      <c r="BF44" s="104"/>
      <c r="BG44" s="104"/>
      <c r="BH44" s="109"/>
      <c r="BI44" s="104"/>
      <c r="BJ44" s="104"/>
      <c r="BK44" s="104"/>
      <c r="BL44" s="104"/>
      <c r="BM44" s="114" t="s">
        <v>28</v>
      </c>
      <c r="BN44" s="115"/>
    </row>
    <row r="45" spans="2:66" ht="9.75" customHeight="1">
      <c r="B45" s="136"/>
      <c r="C45" s="137"/>
      <c r="D45" s="137"/>
      <c r="E45" s="137"/>
      <c r="F45" s="137"/>
      <c r="G45" s="132"/>
      <c r="H45" s="132"/>
      <c r="I45" s="132"/>
      <c r="J45" s="132"/>
      <c r="K45" s="133"/>
      <c r="M45" s="121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19"/>
      <c r="AB45" s="121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19"/>
      <c r="AP45" s="8"/>
      <c r="AQ45" s="120"/>
      <c r="AR45" s="114"/>
      <c r="AS45" s="104"/>
      <c r="AT45" s="104"/>
      <c r="AU45" s="104"/>
      <c r="AV45" s="109"/>
      <c r="AW45" s="111"/>
      <c r="AX45" s="104"/>
      <c r="AY45" s="104"/>
      <c r="AZ45" s="109"/>
      <c r="BA45" s="111"/>
      <c r="BB45" s="104"/>
      <c r="BC45" s="104"/>
      <c r="BD45" s="109"/>
      <c r="BE45" s="111"/>
      <c r="BF45" s="104"/>
      <c r="BG45" s="104"/>
      <c r="BH45" s="109"/>
      <c r="BI45" s="104"/>
      <c r="BJ45" s="104"/>
      <c r="BK45" s="104"/>
      <c r="BL45" s="104"/>
      <c r="BM45" s="114"/>
      <c r="BN45" s="115"/>
    </row>
    <row r="46" spans="2:66" ht="9.75" customHeight="1">
      <c r="B46" s="136">
        <v>1013</v>
      </c>
      <c r="C46" s="137"/>
      <c r="D46" s="137"/>
      <c r="E46" s="137"/>
      <c r="F46" s="137"/>
      <c r="G46" s="132">
        <v>0</v>
      </c>
      <c r="H46" s="132"/>
      <c r="I46" s="132"/>
      <c r="J46" s="132"/>
      <c r="K46" s="133"/>
      <c r="M46" s="121" t="s">
        <v>12</v>
      </c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19"/>
      <c r="AB46" s="121" t="s">
        <v>12</v>
      </c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19"/>
      <c r="AP46" s="8"/>
      <c r="AQ46" s="120"/>
      <c r="AR46" s="114"/>
      <c r="AS46" s="104"/>
      <c r="AT46" s="104"/>
      <c r="AU46" s="104"/>
      <c r="AV46" s="109"/>
      <c r="AW46" s="111"/>
      <c r="AX46" s="104"/>
      <c r="AY46" s="104"/>
      <c r="AZ46" s="109"/>
      <c r="BA46" s="111"/>
      <c r="BB46" s="104"/>
      <c r="BC46" s="104"/>
      <c r="BD46" s="109"/>
      <c r="BE46" s="111"/>
      <c r="BF46" s="104"/>
      <c r="BG46" s="104"/>
      <c r="BH46" s="109"/>
      <c r="BI46" s="104"/>
      <c r="BJ46" s="104"/>
      <c r="BK46" s="104"/>
      <c r="BL46" s="104"/>
      <c r="BM46" s="114"/>
      <c r="BN46" s="115"/>
    </row>
    <row r="47" spans="2:66" ht="9.75" customHeight="1">
      <c r="B47" s="136"/>
      <c r="C47" s="137"/>
      <c r="D47" s="137"/>
      <c r="E47" s="137"/>
      <c r="F47" s="137"/>
      <c r="G47" s="132"/>
      <c r="H47" s="132"/>
      <c r="I47" s="132"/>
      <c r="J47" s="132"/>
      <c r="K47" s="133"/>
      <c r="M47" s="121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19"/>
      <c r="AB47" s="121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19"/>
      <c r="AP47" s="8"/>
      <c r="AQ47" s="120"/>
      <c r="AR47" s="114"/>
      <c r="AS47" s="104"/>
      <c r="AT47" s="104"/>
      <c r="AU47" s="104"/>
      <c r="AV47" s="109"/>
      <c r="AW47" s="111"/>
      <c r="AX47" s="104"/>
      <c r="AY47" s="104"/>
      <c r="AZ47" s="109"/>
      <c r="BA47" s="111"/>
      <c r="BB47" s="104"/>
      <c r="BC47" s="104"/>
      <c r="BD47" s="109"/>
      <c r="BE47" s="111"/>
      <c r="BF47" s="104"/>
      <c r="BG47" s="104"/>
      <c r="BH47" s="109"/>
      <c r="BI47" s="104"/>
      <c r="BJ47" s="104"/>
      <c r="BK47" s="104"/>
      <c r="BL47" s="104"/>
      <c r="BM47" s="114"/>
      <c r="BN47" s="115"/>
    </row>
    <row r="48" spans="2:66" ht="9.75" customHeight="1">
      <c r="B48" s="136">
        <v>1018</v>
      </c>
      <c r="C48" s="137"/>
      <c r="D48" s="137"/>
      <c r="E48" s="137"/>
      <c r="F48" s="137"/>
      <c r="G48" s="132">
        <v>-5</v>
      </c>
      <c r="H48" s="132"/>
      <c r="I48" s="132"/>
      <c r="J48" s="132"/>
      <c r="K48" s="133"/>
      <c r="M48" s="121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19"/>
      <c r="AB48" s="121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19"/>
      <c r="AP48" s="8"/>
      <c r="AQ48" s="120" t="s">
        <v>22</v>
      </c>
      <c r="AR48" s="114"/>
      <c r="AS48" s="104"/>
      <c r="AT48" s="104"/>
      <c r="AU48" s="104"/>
      <c r="AV48" s="109"/>
      <c r="AW48" s="111"/>
      <c r="AX48" s="104"/>
      <c r="AY48" s="104"/>
      <c r="AZ48" s="109"/>
      <c r="BA48" s="111"/>
      <c r="BB48" s="104"/>
      <c r="BC48" s="104"/>
      <c r="BD48" s="109"/>
      <c r="BE48" s="111"/>
      <c r="BF48" s="104"/>
      <c r="BG48" s="104"/>
      <c r="BH48" s="109"/>
      <c r="BI48" s="104"/>
      <c r="BJ48" s="104"/>
      <c r="BK48" s="104"/>
      <c r="BL48" s="104"/>
      <c r="BM48" s="114" t="s">
        <v>29</v>
      </c>
      <c r="BN48" s="115"/>
    </row>
    <row r="49" spans="2:66" ht="9.75" customHeight="1">
      <c r="B49" s="136"/>
      <c r="C49" s="137"/>
      <c r="D49" s="137"/>
      <c r="E49" s="137"/>
      <c r="F49" s="137"/>
      <c r="G49" s="132"/>
      <c r="H49" s="132"/>
      <c r="I49" s="132"/>
      <c r="J49" s="132"/>
      <c r="K49" s="133"/>
      <c r="M49" s="121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19"/>
      <c r="AB49" s="121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19"/>
      <c r="AP49" s="8"/>
      <c r="AQ49" s="120"/>
      <c r="AR49" s="114"/>
      <c r="AS49" s="104"/>
      <c r="AT49" s="104"/>
      <c r="AU49" s="104"/>
      <c r="AV49" s="109"/>
      <c r="AW49" s="111"/>
      <c r="AX49" s="104"/>
      <c r="AY49" s="104"/>
      <c r="AZ49" s="109"/>
      <c r="BA49" s="111"/>
      <c r="BB49" s="104"/>
      <c r="BC49" s="104"/>
      <c r="BD49" s="109"/>
      <c r="BE49" s="111"/>
      <c r="BF49" s="104"/>
      <c r="BG49" s="104"/>
      <c r="BH49" s="109"/>
      <c r="BI49" s="104"/>
      <c r="BJ49" s="104"/>
      <c r="BK49" s="104"/>
      <c r="BL49" s="104"/>
      <c r="BM49" s="114"/>
      <c r="BN49" s="115"/>
    </row>
    <row r="50" spans="2:66" ht="9.75" customHeight="1">
      <c r="B50" s="136">
        <v>1023</v>
      </c>
      <c r="C50" s="137"/>
      <c r="D50" s="137"/>
      <c r="E50" s="137"/>
      <c r="F50" s="137"/>
      <c r="G50" s="132">
        <v>-10</v>
      </c>
      <c r="H50" s="132"/>
      <c r="I50" s="132"/>
      <c r="J50" s="132"/>
      <c r="K50" s="133"/>
      <c r="M50" s="121" t="s">
        <v>12</v>
      </c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19"/>
      <c r="AB50" s="121" t="s">
        <v>12</v>
      </c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19"/>
      <c r="AP50" s="8"/>
      <c r="AQ50" s="120"/>
      <c r="AR50" s="114"/>
      <c r="AS50" s="104"/>
      <c r="AT50" s="104"/>
      <c r="AU50" s="104"/>
      <c r="AV50" s="109"/>
      <c r="AW50" s="111"/>
      <c r="AX50" s="104"/>
      <c r="AY50" s="104"/>
      <c r="AZ50" s="109"/>
      <c r="BA50" s="111"/>
      <c r="BB50" s="104"/>
      <c r="BC50" s="104"/>
      <c r="BD50" s="109"/>
      <c r="BE50" s="111"/>
      <c r="BF50" s="104"/>
      <c r="BG50" s="104"/>
      <c r="BH50" s="109"/>
      <c r="BI50" s="104"/>
      <c r="BJ50" s="104"/>
      <c r="BK50" s="104"/>
      <c r="BL50" s="104"/>
      <c r="BM50" s="114"/>
      <c r="BN50" s="115"/>
    </row>
    <row r="51" spans="2:66" ht="9.75" customHeight="1">
      <c r="B51" s="136"/>
      <c r="C51" s="137"/>
      <c r="D51" s="137"/>
      <c r="E51" s="137"/>
      <c r="F51" s="137"/>
      <c r="G51" s="132"/>
      <c r="H51" s="132"/>
      <c r="I51" s="132"/>
      <c r="J51" s="132"/>
      <c r="K51" s="133"/>
      <c r="M51" s="121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19"/>
      <c r="AB51" s="121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19"/>
      <c r="AP51" s="8"/>
      <c r="AQ51" s="120"/>
      <c r="AR51" s="114"/>
      <c r="AS51" s="104"/>
      <c r="AT51" s="104"/>
      <c r="AU51" s="104"/>
      <c r="AV51" s="109"/>
      <c r="AW51" s="111"/>
      <c r="AX51" s="104"/>
      <c r="AY51" s="104"/>
      <c r="AZ51" s="109"/>
      <c r="BA51" s="111"/>
      <c r="BB51" s="104"/>
      <c r="BC51" s="104"/>
      <c r="BD51" s="109"/>
      <c r="BE51" s="111"/>
      <c r="BF51" s="104"/>
      <c r="BG51" s="104"/>
      <c r="BH51" s="109"/>
      <c r="BI51" s="104"/>
      <c r="BJ51" s="104"/>
      <c r="BK51" s="104"/>
      <c r="BL51" s="104"/>
      <c r="BM51" s="114"/>
      <c r="BN51" s="115"/>
    </row>
    <row r="52" spans="2:66" ht="9.75" customHeight="1">
      <c r="B52" s="136">
        <v>1028</v>
      </c>
      <c r="C52" s="137"/>
      <c r="D52" s="137"/>
      <c r="E52" s="137"/>
      <c r="F52" s="137"/>
      <c r="G52" s="132">
        <v>-15</v>
      </c>
      <c r="H52" s="132"/>
      <c r="I52" s="132"/>
      <c r="J52" s="132"/>
      <c r="K52" s="133"/>
      <c r="M52" s="121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19"/>
      <c r="AB52" s="121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19"/>
      <c r="AP52" s="8"/>
      <c r="AQ52" s="120" t="s">
        <v>23</v>
      </c>
      <c r="AR52" s="114"/>
      <c r="AS52" s="104"/>
      <c r="AT52" s="104"/>
      <c r="AU52" s="104"/>
      <c r="AV52" s="109"/>
      <c r="AW52" s="111"/>
      <c r="AX52" s="104"/>
      <c r="AY52" s="104"/>
      <c r="AZ52" s="109"/>
      <c r="BA52" s="111"/>
      <c r="BB52" s="104"/>
      <c r="BC52" s="104"/>
      <c r="BD52" s="109"/>
      <c r="BE52" s="111"/>
      <c r="BF52" s="104"/>
      <c r="BG52" s="104"/>
      <c r="BH52" s="109"/>
      <c r="BI52" s="104"/>
      <c r="BJ52" s="104"/>
      <c r="BK52" s="104"/>
      <c r="BL52" s="104"/>
      <c r="BM52" s="114" t="s">
        <v>30</v>
      </c>
      <c r="BN52" s="115"/>
    </row>
    <row r="53" spans="2:66" ht="9.75" customHeight="1">
      <c r="B53" s="136"/>
      <c r="C53" s="137"/>
      <c r="D53" s="137"/>
      <c r="E53" s="137"/>
      <c r="F53" s="137"/>
      <c r="G53" s="132"/>
      <c r="H53" s="132"/>
      <c r="I53" s="132"/>
      <c r="J53" s="132"/>
      <c r="K53" s="133"/>
      <c r="M53" s="121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19"/>
      <c r="AB53" s="121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19"/>
      <c r="AP53" s="8"/>
      <c r="AQ53" s="120"/>
      <c r="AR53" s="114"/>
      <c r="AS53" s="104"/>
      <c r="AT53" s="104"/>
      <c r="AU53" s="104"/>
      <c r="AV53" s="109"/>
      <c r="AW53" s="111"/>
      <c r="AX53" s="104"/>
      <c r="AY53" s="104"/>
      <c r="AZ53" s="109"/>
      <c r="BA53" s="111"/>
      <c r="BB53" s="104"/>
      <c r="BC53" s="104"/>
      <c r="BD53" s="109"/>
      <c r="BE53" s="111"/>
      <c r="BF53" s="104"/>
      <c r="BG53" s="104"/>
      <c r="BH53" s="109"/>
      <c r="BI53" s="104"/>
      <c r="BJ53" s="104"/>
      <c r="BK53" s="104"/>
      <c r="BL53" s="104"/>
      <c r="BM53" s="114"/>
      <c r="BN53" s="115"/>
    </row>
    <row r="54" spans="2:66" ht="9.75" customHeight="1">
      <c r="B54" s="136">
        <v>1033</v>
      </c>
      <c r="C54" s="137"/>
      <c r="D54" s="137"/>
      <c r="E54" s="137"/>
      <c r="F54" s="137"/>
      <c r="G54" s="132">
        <v>-20</v>
      </c>
      <c r="H54" s="132"/>
      <c r="I54" s="132"/>
      <c r="J54" s="132"/>
      <c r="K54" s="133"/>
      <c r="M54" s="121" t="s">
        <v>13</v>
      </c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19"/>
      <c r="AB54" s="121" t="s">
        <v>13</v>
      </c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19"/>
      <c r="AP54" s="8"/>
      <c r="AQ54" s="120"/>
      <c r="AR54" s="114"/>
      <c r="AS54" s="104"/>
      <c r="AT54" s="104"/>
      <c r="AU54" s="104"/>
      <c r="AV54" s="109"/>
      <c r="AW54" s="111"/>
      <c r="AX54" s="104"/>
      <c r="AY54" s="104"/>
      <c r="AZ54" s="109"/>
      <c r="BA54" s="111"/>
      <c r="BB54" s="104"/>
      <c r="BC54" s="104"/>
      <c r="BD54" s="109"/>
      <c r="BE54" s="111"/>
      <c r="BF54" s="104"/>
      <c r="BG54" s="104"/>
      <c r="BH54" s="109"/>
      <c r="BI54" s="104"/>
      <c r="BJ54" s="104"/>
      <c r="BK54" s="104"/>
      <c r="BL54" s="104"/>
      <c r="BM54" s="114"/>
      <c r="BN54" s="115"/>
    </row>
    <row r="55" spans="2:66" ht="9.75" customHeight="1">
      <c r="B55" s="136"/>
      <c r="C55" s="137"/>
      <c r="D55" s="137"/>
      <c r="E55" s="137"/>
      <c r="F55" s="137"/>
      <c r="G55" s="132"/>
      <c r="H55" s="132"/>
      <c r="I55" s="132"/>
      <c r="J55" s="132"/>
      <c r="K55" s="133"/>
      <c r="M55" s="121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19"/>
      <c r="AB55" s="121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19"/>
      <c r="AP55" s="8"/>
      <c r="AQ55" s="120"/>
      <c r="AR55" s="114"/>
      <c r="AS55" s="104"/>
      <c r="AT55" s="104"/>
      <c r="AU55" s="104"/>
      <c r="AV55" s="109"/>
      <c r="AW55" s="111"/>
      <c r="AX55" s="104"/>
      <c r="AY55" s="104"/>
      <c r="AZ55" s="109"/>
      <c r="BA55" s="111"/>
      <c r="BB55" s="104"/>
      <c r="BC55" s="104"/>
      <c r="BD55" s="109"/>
      <c r="BE55" s="111"/>
      <c r="BF55" s="104"/>
      <c r="BG55" s="104"/>
      <c r="BH55" s="109"/>
      <c r="BI55" s="104"/>
      <c r="BJ55" s="104"/>
      <c r="BK55" s="104"/>
      <c r="BL55" s="104"/>
      <c r="BM55" s="114"/>
      <c r="BN55" s="115"/>
    </row>
    <row r="56" spans="2:66" ht="9.75" customHeight="1">
      <c r="B56" s="136">
        <v>1038</v>
      </c>
      <c r="C56" s="137"/>
      <c r="D56" s="137"/>
      <c r="E56" s="137"/>
      <c r="F56" s="137"/>
      <c r="G56" s="132">
        <v>-25</v>
      </c>
      <c r="H56" s="132"/>
      <c r="I56" s="132"/>
      <c r="J56" s="132"/>
      <c r="K56" s="133"/>
      <c r="M56" s="121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19"/>
      <c r="AB56" s="121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19"/>
      <c r="AP56" s="8"/>
      <c r="AQ56" s="120" t="s">
        <v>24</v>
      </c>
      <c r="AR56" s="114"/>
      <c r="AS56" s="104"/>
      <c r="AT56" s="104"/>
      <c r="AU56" s="104"/>
      <c r="AV56" s="109"/>
      <c r="AW56" s="111"/>
      <c r="AX56" s="104"/>
      <c r="AY56" s="104"/>
      <c r="AZ56" s="109"/>
      <c r="BA56" s="111"/>
      <c r="BB56" s="104"/>
      <c r="BC56" s="104"/>
      <c r="BD56" s="109"/>
      <c r="BE56" s="111"/>
      <c r="BF56" s="104"/>
      <c r="BG56" s="104"/>
      <c r="BH56" s="109"/>
      <c r="BI56" s="104"/>
      <c r="BJ56" s="104"/>
      <c r="BK56" s="104"/>
      <c r="BL56" s="104"/>
      <c r="BM56" s="114" t="s">
        <v>31</v>
      </c>
      <c r="BN56" s="115"/>
    </row>
    <row r="57" spans="2:66" ht="9.75" customHeight="1" thickBot="1">
      <c r="B57" s="138"/>
      <c r="C57" s="139"/>
      <c r="D57" s="139"/>
      <c r="E57" s="139"/>
      <c r="F57" s="139"/>
      <c r="G57" s="134"/>
      <c r="H57" s="134"/>
      <c r="I57" s="134"/>
      <c r="J57" s="134"/>
      <c r="K57" s="135"/>
      <c r="M57" s="122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23"/>
      <c r="AB57" s="122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23"/>
      <c r="AP57" s="8"/>
      <c r="AQ57" s="120"/>
      <c r="AR57" s="114"/>
      <c r="AS57" s="104"/>
      <c r="AT57" s="104"/>
      <c r="AU57" s="104"/>
      <c r="AV57" s="109"/>
      <c r="AW57" s="111"/>
      <c r="AX57" s="104"/>
      <c r="AY57" s="104"/>
      <c r="AZ57" s="109"/>
      <c r="BA57" s="111"/>
      <c r="BB57" s="104"/>
      <c r="BC57" s="104"/>
      <c r="BD57" s="109"/>
      <c r="BE57" s="111"/>
      <c r="BF57" s="104"/>
      <c r="BG57" s="104"/>
      <c r="BH57" s="109"/>
      <c r="BI57" s="104"/>
      <c r="BJ57" s="104"/>
      <c r="BK57" s="104"/>
      <c r="BL57" s="104"/>
      <c r="BM57" s="114"/>
      <c r="BN57" s="115"/>
    </row>
    <row r="58" spans="43:66" ht="9.75" customHeight="1">
      <c r="AQ58" s="120"/>
      <c r="AR58" s="114"/>
      <c r="AS58" s="104"/>
      <c r="AT58" s="104"/>
      <c r="AU58" s="104"/>
      <c r="AV58" s="109"/>
      <c r="AW58" s="111"/>
      <c r="AX58" s="104"/>
      <c r="AY58" s="104"/>
      <c r="AZ58" s="109"/>
      <c r="BA58" s="111"/>
      <c r="BB58" s="104"/>
      <c r="BC58" s="104"/>
      <c r="BD58" s="109"/>
      <c r="BE58" s="111"/>
      <c r="BF58" s="104"/>
      <c r="BG58" s="104"/>
      <c r="BH58" s="109"/>
      <c r="BI58" s="104"/>
      <c r="BJ58" s="104"/>
      <c r="BK58" s="104"/>
      <c r="BL58" s="104"/>
      <c r="BM58" s="114"/>
      <c r="BN58" s="115"/>
    </row>
    <row r="59" spans="43:66" ht="9.75" customHeight="1" thickBot="1">
      <c r="AQ59" s="131"/>
      <c r="AR59" s="116"/>
      <c r="AS59" s="105"/>
      <c r="AT59" s="105"/>
      <c r="AU59" s="105"/>
      <c r="AV59" s="113"/>
      <c r="AW59" s="112"/>
      <c r="AX59" s="105"/>
      <c r="AY59" s="105"/>
      <c r="AZ59" s="113"/>
      <c r="BA59" s="112"/>
      <c r="BB59" s="105"/>
      <c r="BC59" s="105"/>
      <c r="BD59" s="113"/>
      <c r="BE59" s="112"/>
      <c r="BF59" s="105"/>
      <c r="BG59" s="105"/>
      <c r="BH59" s="113"/>
      <c r="BI59" s="105"/>
      <c r="BJ59" s="105"/>
      <c r="BK59" s="105"/>
      <c r="BL59" s="105"/>
      <c r="BM59" s="116"/>
      <c r="BN59" s="117"/>
    </row>
  </sheetData>
  <mergeCells count="177">
    <mergeCell ref="AO1:BA3"/>
    <mergeCell ref="BB1:BR3"/>
    <mergeCell ref="M32:R33"/>
    <mergeCell ref="S32:V33"/>
    <mergeCell ref="S1:AN3"/>
    <mergeCell ref="B1:R3"/>
    <mergeCell ref="B30:K32"/>
    <mergeCell ref="B33:F35"/>
    <mergeCell ref="S34:V37"/>
    <mergeCell ref="G33:K35"/>
    <mergeCell ref="B36:F37"/>
    <mergeCell ref="B38:F39"/>
    <mergeCell ref="B40:F41"/>
    <mergeCell ref="G36:K37"/>
    <mergeCell ref="G38:K39"/>
    <mergeCell ref="G40:K41"/>
    <mergeCell ref="B42:F43"/>
    <mergeCell ref="B44:F45"/>
    <mergeCell ref="B46:F47"/>
    <mergeCell ref="B48:F49"/>
    <mergeCell ref="B50:F51"/>
    <mergeCell ref="B52:F53"/>
    <mergeCell ref="B54:F55"/>
    <mergeCell ref="B56:F57"/>
    <mergeCell ref="G42:K43"/>
    <mergeCell ref="G44:K45"/>
    <mergeCell ref="G46:K47"/>
    <mergeCell ref="G48:K49"/>
    <mergeCell ref="G50:K51"/>
    <mergeCell ref="G52:K53"/>
    <mergeCell ref="G54:K55"/>
    <mergeCell ref="G56:K57"/>
    <mergeCell ref="M50:N53"/>
    <mergeCell ref="M54:N57"/>
    <mergeCell ref="O34:R37"/>
    <mergeCell ref="O38:R41"/>
    <mergeCell ref="M34:N37"/>
    <mergeCell ref="M38:N41"/>
    <mergeCell ref="M42:N45"/>
    <mergeCell ref="M46:N49"/>
    <mergeCell ref="O42:R45"/>
    <mergeCell ref="O46:R49"/>
    <mergeCell ref="O50:R53"/>
    <mergeCell ref="O54:R57"/>
    <mergeCell ref="S38:V41"/>
    <mergeCell ref="S42:V45"/>
    <mergeCell ref="S46:V49"/>
    <mergeCell ref="S50:V53"/>
    <mergeCell ref="S54:V57"/>
    <mergeCell ref="W42:Z45"/>
    <mergeCell ref="W46:Z49"/>
    <mergeCell ref="W50:Z53"/>
    <mergeCell ref="AW40:AZ41"/>
    <mergeCell ref="AW42:AZ43"/>
    <mergeCell ref="AQ48:AR51"/>
    <mergeCell ref="AS48:AV49"/>
    <mergeCell ref="AS50:AV51"/>
    <mergeCell ref="AW48:AZ49"/>
    <mergeCell ref="AW50:AZ51"/>
    <mergeCell ref="AW36:AZ37"/>
    <mergeCell ref="AW38:AZ39"/>
    <mergeCell ref="AQ44:AR47"/>
    <mergeCell ref="AS44:AV45"/>
    <mergeCell ref="AS46:AV47"/>
    <mergeCell ref="AW44:AZ45"/>
    <mergeCell ref="AW46:AZ47"/>
    <mergeCell ref="AQ52:AR55"/>
    <mergeCell ref="AQ56:AR59"/>
    <mergeCell ref="AS52:AV53"/>
    <mergeCell ref="AS54:AV55"/>
    <mergeCell ref="AS56:AV57"/>
    <mergeCell ref="AS58:AV59"/>
    <mergeCell ref="AD38:AG41"/>
    <mergeCell ref="AH38:AK41"/>
    <mergeCell ref="AL38:AO41"/>
    <mergeCell ref="AQ30:AR31"/>
    <mergeCell ref="AQ40:AR43"/>
    <mergeCell ref="W32:Z33"/>
    <mergeCell ref="W34:Z37"/>
    <mergeCell ref="W38:Z41"/>
    <mergeCell ref="AB38:AC41"/>
    <mergeCell ref="W54:Z57"/>
    <mergeCell ref="M30:Z31"/>
    <mergeCell ref="AB30:AO31"/>
    <mergeCell ref="AB32:AG33"/>
    <mergeCell ref="AH32:AK33"/>
    <mergeCell ref="AL32:AO33"/>
    <mergeCell ref="AB34:AC37"/>
    <mergeCell ref="AD34:AG37"/>
    <mergeCell ref="AH34:AK37"/>
    <mergeCell ref="AL34:AO37"/>
    <mergeCell ref="AB42:AC45"/>
    <mergeCell ref="AD42:AG45"/>
    <mergeCell ref="AH42:AK45"/>
    <mergeCell ref="AL42:AO45"/>
    <mergeCell ref="AB46:AC49"/>
    <mergeCell ref="AD46:AG49"/>
    <mergeCell ref="AH46:AK49"/>
    <mergeCell ref="AL46:AO49"/>
    <mergeCell ref="AB50:AC53"/>
    <mergeCell ref="AD50:AG53"/>
    <mergeCell ref="AH50:AK53"/>
    <mergeCell ref="AL50:AO53"/>
    <mergeCell ref="AB54:AC57"/>
    <mergeCell ref="AD54:AG57"/>
    <mergeCell ref="AH54:AK57"/>
    <mergeCell ref="AL54:AO57"/>
    <mergeCell ref="BM30:BN31"/>
    <mergeCell ref="AQ32:AR35"/>
    <mergeCell ref="AQ36:AR39"/>
    <mergeCell ref="BM32:BN35"/>
    <mergeCell ref="BM36:BN39"/>
    <mergeCell ref="AS36:AV37"/>
    <mergeCell ref="AS38:AV39"/>
    <mergeCell ref="AW32:AZ33"/>
    <mergeCell ref="BA32:BD33"/>
    <mergeCell ref="AW34:AZ35"/>
    <mergeCell ref="BM56:BN59"/>
    <mergeCell ref="AS32:AV33"/>
    <mergeCell ref="AS34:AV35"/>
    <mergeCell ref="BM40:BN43"/>
    <mergeCell ref="BM44:BN47"/>
    <mergeCell ref="BM48:BN51"/>
    <mergeCell ref="BM52:BN55"/>
    <mergeCell ref="AW52:AZ53"/>
    <mergeCell ref="AS40:AV41"/>
    <mergeCell ref="AS42:AV43"/>
    <mergeCell ref="BI34:BL35"/>
    <mergeCell ref="BA36:BD37"/>
    <mergeCell ref="BE36:BH37"/>
    <mergeCell ref="BI36:BL37"/>
    <mergeCell ref="BE32:BH33"/>
    <mergeCell ref="BI32:BL33"/>
    <mergeCell ref="BA40:BD41"/>
    <mergeCell ref="BE40:BH41"/>
    <mergeCell ref="BI40:BL41"/>
    <mergeCell ref="BA38:BD39"/>
    <mergeCell ref="BE38:BH39"/>
    <mergeCell ref="BI38:BL39"/>
    <mergeCell ref="BA34:BD35"/>
    <mergeCell ref="BE34:BH35"/>
    <mergeCell ref="BA44:BD45"/>
    <mergeCell ref="BE44:BH45"/>
    <mergeCell ref="BI44:BL45"/>
    <mergeCell ref="BA42:BD43"/>
    <mergeCell ref="BE42:BH43"/>
    <mergeCell ref="BI42:BL43"/>
    <mergeCell ref="BA48:BD49"/>
    <mergeCell ref="BE48:BH49"/>
    <mergeCell ref="BI48:BL49"/>
    <mergeCell ref="BA46:BD47"/>
    <mergeCell ref="BE46:BH47"/>
    <mergeCell ref="BI46:BL47"/>
    <mergeCell ref="BA52:BD53"/>
    <mergeCell ref="BE52:BH53"/>
    <mergeCell ref="BI52:BL53"/>
    <mergeCell ref="BA50:BD51"/>
    <mergeCell ref="BE50:BH51"/>
    <mergeCell ref="BI50:BL51"/>
    <mergeCell ref="BI54:BL55"/>
    <mergeCell ref="AW56:AZ57"/>
    <mergeCell ref="BA56:BD57"/>
    <mergeCell ref="BE56:BH57"/>
    <mergeCell ref="BI56:BL57"/>
    <mergeCell ref="AW54:AZ55"/>
    <mergeCell ref="BA54:BD55"/>
    <mergeCell ref="BE54:BH55"/>
    <mergeCell ref="BI58:BL59"/>
    <mergeCell ref="AQ29:BR29"/>
    <mergeCell ref="AS30:AV31"/>
    <mergeCell ref="AW30:AZ31"/>
    <mergeCell ref="BA30:BD31"/>
    <mergeCell ref="BE30:BH31"/>
    <mergeCell ref="BI30:BL31"/>
    <mergeCell ref="AW58:AZ59"/>
    <mergeCell ref="BA58:BD59"/>
    <mergeCell ref="BE58:BH59"/>
  </mergeCells>
  <printOptions/>
  <pageMargins left="0.35433070866141736" right="0.2755905511811024" top="0.4330708661417323" bottom="0.31496062992125984" header="0.5118110236220472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showGridLines="0" tabSelected="1" zoomScale="95" zoomScaleNormal="95" workbookViewId="0" topLeftCell="A1">
      <selection activeCell="H3" sqref="H3"/>
    </sheetView>
  </sheetViews>
  <sheetFormatPr defaultColWidth="9.140625" defaultRowHeight="12.75"/>
  <cols>
    <col min="1" max="1" width="9.140625" style="2" customWidth="1"/>
    <col min="2" max="3" width="6.00390625" style="2" customWidth="1"/>
    <col min="4" max="4" width="11.57421875" style="2" bestFit="1" customWidth="1"/>
    <col min="5" max="6" width="9.140625" style="2" customWidth="1"/>
    <col min="7" max="26" width="5.7109375" style="2" customWidth="1"/>
    <col min="27" max="16384" width="9.140625" style="2" customWidth="1"/>
  </cols>
  <sheetData>
    <row r="1" spans="1:22" ht="4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13.5" thickBot="1">
      <c r="A2" s="25" t="s">
        <v>37</v>
      </c>
      <c r="B2" s="153"/>
      <c r="C2" s="154"/>
      <c r="D2" s="155"/>
      <c r="E2" s="26"/>
      <c r="F2" s="26"/>
      <c r="G2" s="25" t="s">
        <v>36</v>
      </c>
      <c r="H2" s="62" t="s">
        <v>82</v>
      </c>
      <c r="I2" s="26"/>
      <c r="J2" s="25" t="s">
        <v>38</v>
      </c>
      <c r="K2" s="153"/>
      <c r="L2" s="154"/>
      <c r="M2" s="155"/>
      <c r="N2" s="26"/>
      <c r="O2" s="26"/>
      <c r="P2" s="26"/>
      <c r="Q2" s="28" t="s">
        <v>35</v>
      </c>
      <c r="R2" s="62">
        <v>1009</v>
      </c>
      <c r="S2" s="26"/>
      <c r="T2" s="26"/>
      <c r="U2" s="26"/>
      <c r="V2" s="26"/>
    </row>
    <row r="3" spans="1:22" ht="3" customHeight="1">
      <c r="A3" s="2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7" s="53" customFormat="1" ht="1.5" customHeight="1">
      <c r="A4" s="52"/>
      <c r="B4" s="156"/>
      <c r="C4" s="156"/>
      <c r="D4" s="156"/>
      <c r="G4" s="54"/>
    </row>
    <row r="5" spans="1:22" ht="13.5" thickBot="1">
      <c r="A5" s="29" t="s">
        <v>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2.75">
      <c r="A6" s="63" t="s">
        <v>33</v>
      </c>
      <c r="B6" s="64" t="s">
        <v>32</v>
      </c>
      <c r="C6" s="65" t="s">
        <v>41</v>
      </c>
      <c r="D6" s="66" t="s">
        <v>34</v>
      </c>
      <c r="E6" s="67" t="s">
        <v>39</v>
      </c>
      <c r="F6" s="26"/>
      <c r="G6" s="26"/>
      <c r="H6" s="151" t="s">
        <v>48</v>
      </c>
      <c r="I6" s="151"/>
      <c r="J6" s="152" t="s">
        <v>47</v>
      </c>
      <c r="K6" s="152"/>
      <c r="L6" s="151" t="s">
        <v>49</v>
      </c>
      <c r="M6" s="151"/>
      <c r="N6" s="152" t="s">
        <v>51</v>
      </c>
      <c r="O6" s="152"/>
      <c r="P6" s="26"/>
      <c r="Q6" s="26"/>
      <c r="R6" s="26"/>
      <c r="S6" s="26"/>
      <c r="T6" s="26"/>
      <c r="U6" s="26"/>
      <c r="V6" s="26"/>
    </row>
    <row r="7" spans="1:22" ht="12.75">
      <c r="A7" s="70" t="str">
        <f>IF(B7&gt;B8,"D-1","D")</f>
        <v>D-1</v>
      </c>
      <c r="B7" s="56">
        <v>22</v>
      </c>
      <c r="C7" s="57">
        <v>24</v>
      </c>
      <c r="D7" s="58">
        <v>13</v>
      </c>
      <c r="E7" s="68" t="str">
        <f>IF(D7&gt;D8,"AM","BM")</f>
        <v>AM</v>
      </c>
      <c r="F7" s="31"/>
      <c r="G7" s="25" t="s">
        <v>42</v>
      </c>
      <c r="H7" s="36">
        <f>IF(B17&gt;B16,(B17*60+C17)-(B16*60+C16),((B17+24)*60+C17)-(B16*60+C16))</f>
        <v>318</v>
      </c>
      <c r="I7" s="26" t="s">
        <v>41</v>
      </c>
      <c r="J7" s="37">
        <f>H7/6</f>
        <v>53</v>
      </c>
      <c r="K7" s="26" t="s">
        <v>41</v>
      </c>
      <c r="L7" s="30">
        <f>IF(D7&gt;D8,D7-D8,D8-D7)</f>
        <v>12</v>
      </c>
      <c r="M7" s="26" t="s">
        <v>50</v>
      </c>
      <c r="N7" s="38">
        <f>L7/12</f>
        <v>1</v>
      </c>
      <c r="O7" s="26" t="s">
        <v>50</v>
      </c>
      <c r="P7" s="26"/>
      <c r="Q7" s="26"/>
      <c r="R7" s="26"/>
      <c r="S7" s="26"/>
      <c r="T7" s="26"/>
      <c r="U7" s="26"/>
      <c r="V7" s="26"/>
    </row>
    <row r="8" spans="1:22" ht="12.75">
      <c r="A8" s="71" t="str">
        <f>IF(B8&gt;B7,"D-1","D")</f>
        <v>D</v>
      </c>
      <c r="B8" s="56">
        <v>3</v>
      </c>
      <c r="C8" s="57">
        <v>42</v>
      </c>
      <c r="D8" s="58">
        <v>1</v>
      </c>
      <c r="E8" s="68" t="str">
        <f>IF(D8&gt;D7,"AM","BM")</f>
        <v>BM</v>
      </c>
      <c r="F8" s="31"/>
      <c r="G8" s="25" t="s">
        <v>43</v>
      </c>
      <c r="H8" s="36">
        <f>IF(B18&gt;B17,(B18*60+C18)-(B17*60+C17),((B18+24)*60+C18)-(B17*60+C17))</f>
        <v>366</v>
      </c>
      <c r="I8" s="26" t="s">
        <v>41</v>
      </c>
      <c r="J8" s="37">
        <f>H8/6</f>
        <v>61</v>
      </c>
      <c r="K8" s="26" t="s">
        <v>41</v>
      </c>
      <c r="L8" s="30">
        <f>IF(D8&gt;D9,D8-D9,D9-D8)</f>
        <v>9.6</v>
      </c>
      <c r="M8" s="26" t="s">
        <v>50</v>
      </c>
      <c r="N8" s="38">
        <f>L8/12</f>
        <v>0.7999999999999999</v>
      </c>
      <c r="O8" s="26" t="s">
        <v>50</v>
      </c>
      <c r="P8" s="26"/>
      <c r="Q8" s="26"/>
      <c r="R8" s="26"/>
      <c r="S8" s="26"/>
      <c r="T8" s="26"/>
      <c r="U8" s="26"/>
      <c r="V8" s="26"/>
    </row>
    <row r="9" spans="1:22" ht="12.75">
      <c r="A9" s="71" t="str">
        <f>IF(B9&gt;B8,"D","D+1")</f>
        <v>D</v>
      </c>
      <c r="B9" s="56">
        <v>9</v>
      </c>
      <c r="C9" s="57">
        <v>48</v>
      </c>
      <c r="D9" s="58">
        <v>10.6</v>
      </c>
      <c r="E9" s="68" t="str">
        <f>IF(D9&gt;D8,"AM","BM")</f>
        <v>AM</v>
      </c>
      <c r="F9" s="31"/>
      <c r="G9" s="25" t="s">
        <v>44</v>
      </c>
      <c r="H9" s="36">
        <f>IF(B19&gt;B18,(B19*60+C19)-(B18*60+C18),((B19+24)*60+C19)-(B18*60+C18))</f>
        <v>372</v>
      </c>
      <c r="I9" s="26" t="s">
        <v>41</v>
      </c>
      <c r="J9" s="37">
        <f>H9/6</f>
        <v>62</v>
      </c>
      <c r="K9" s="26" t="s">
        <v>41</v>
      </c>
      <c r="L9" s="30">
        <f>IF(D9&gt;D10,D9-D10,D10-D9)</f>
        <v>7.199999999999999</v>
      </c>
      <c r="M9" s="26" t="s">
        <v>50</v>
      </c>
      <c r="N9" s="38">
        <f>L9/12</f>
        <v>0.6</v>
      </c>
      <c r="O9" s="26" t="s">
        <v>50</v>
      </c>
      <c r="P9" s="26"/>
      <c r="Q9" s="26"/>
      <c r="R9" s="26"/>
      <c r="S9" s="26"/>
      <c r="T9" s="26"/>
      <c r="U9" s="26"/>
      <c r="V9" s="26"/>
    </row>
    <row r="10" spans="1:22" ht="12.75">
      <c r="A10" s="71" t="str">
        <f>IF(B10&gt;B9,"D","D+1")</f>
        <v>D</v>
      </c>
      <c r="B10" s="56">
        <v>16</v>
      </c>
      <c r="C10" s="57">
        <v>0</v>
      </c>
      <c r="D10" s="58">
        <v>3.4</v>
      </c>
      <c r="E10" s="68" t="str">
        <f>IF(D10&gt;D9,"AM","BM")</f>
        <v>BM</v>
      </c>
      <c r="F10" s="31"/>
      <c r="G10" s="25" t="s">
        <v>45</v>
      </c>
      <c r="H10" s="36">
        <f>IF(B20&gt;B19,(B20*60+C20)-(B19*60+C19),((B20+24)*60+C20)-(B19*60+C19))</f>
        <v>402</v>
      </c>
      <c r="I10" s="26" t="s">
        <v>41</v>
      </c>
      <c r="J10" s="37">
        <f>H10/6</f>
        <v>67</v>
      </c>
      <c r="K10" s="26" t="s">
        <v>41</v>
      </c>
      <c r="L10" s="30">
        <f>IF(D10&gt;D11,D10-D11,D11-D10)</f>
        <v>8.4</v>
      </c>
      <c r="M10" s="26" t="s">
        <v>50</v>
      </c>
      <c r="N10" s="38">
        <f>L10/12</f>
        <v>0.7000000000000001</v>
      </c>
      <c r="O10" s="26" t="s">
        <v>50</v>
      </c>
      <c r="P10" s="26"/>
      <c r="Q10" s="26"/>
      <c r="R10" s="26"/>
      <c r="S10" s="26"/>
      <c r="T10" s="26"/>
      <c r="U10" s="26"/>
      <c r="V10" s="26"/>
    </row>
    <row r="11" spans="1:22" ht="12.75">
      <c r="A11" s="71" t="str">
        <f>IF(B11&gt;B10,"D","D+1")</f>
        <v>D</v>
      </c>
      <c r="B11" s="56">
        <v>22</v>
      </c>
      <c r="C11" s="57">
        <v>42</v>
      </c>
      <c r="D11" s="58">
        <v>11.8</v>
      </c>
      <c r="E11" s="68" t="str">
        <f>IF(D11&gt;D10,"AM","BM")</f>
        <v>AM</v>
      </c>
      <c r="F11" s="31"/>
      <c r="G11" s="25" t="s">
        <v>46</v>
      </c>
      <c r="H11" s="36">
        <f>IF(B21&gt;B20,(B21*60+C21)-(B20*60+C20),((B21+24)*60+C21)-(B20*60+C20))</f>
        <v>324</v>
      </c>
      <c r="I11" s="26" t="s">
        <v>41</v>
      </c>
      <c r="J11" s="37">
        <f>H11/6</f>
        <v>54</v>
      </c>
      <c r="K11" s="26" t="s">
        <v>41</v>
      </c>
      <c r="L11" s="30">
        <f>IF(D11&gt;D12,D11-D12,D12-D11)</f>
        <v>9.600000000000001</v>
      </c>
      <c r="M11" s="26" t="s">
        <v>50</v>
      </c>
      <c r="N11" s="38">
        <f>L11/12</f>
        <v>0.8000000000000002</v>
      </c>
      <c r="O11" s="26" t="s">
        <v>50</v>
      </c>
      <c r="P11" s="26"/>
      <c r="Q11" s="26"/>
      <c r="R11" s="26"/>
      <c r="S11" s="26"/>
      <c r="T11" s="26"/>
      <c r="U11" s="26"/>
      <c r="V11" s="26"/>
    </row>
    <row r="12" spans="1:22" ht="13.5" thickBot="1">
      <c r="A12" s="72" t="str">
        <f>IF(B12&gt;B11,"D","D+1")</f>
        <v>D+1</v>
      </c>
      <c r="B12" s="59">
        <v>4</v>
      </c>
      <c r="C12" s="60">
        <v>6</v>
      </c>
      <c r="D12" s="61">
        <v>2.2</v>
      </c>
      <c r="E12" s="69" t="str">
        <f>IF(D12&gt;D11,"AM","BM")</f>
        <v>BM</v>
      </c>
      <c r="F12" s="31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3.5" thickBot="1">
      <c r="A13" s="26"/>
      <c r="B13" s="26"/>
      <c r="C13" s="26"/>
      <c r="D13" s="30"/>
      <c r="E13" s="26"/>
      <c r="F13" s="26"/>
      <c r="G13" s="157" t="s">
        <v>42</v>
      </c>
      <c r="H13" s="157"/>
      <c r="I13" s="157"/>
      <c r="J13" s="157" t="s">
        <v>43</v>
      </c>
      <c r="K13" s="157"/>
      <c r="L13" s="157"/>
      <c r="M13" s="157" t="s">
        <v>44</v>
      </c>
      <c r="N13" s="157"/>
      <c r="O13" s="157"/>
      <c r="P13" s="157" t="s">
        <v>45</v>
      </c>
      <c r="Q13" s="157"/>
      <c r="R13" s="157"/>
      <c r="S13" s="157" t="s">
        <v>46</v>
      </c>
      <c r="T13" s="157"/>
      <c r="U13" s="157"/>
      <c r="V13" s="26"/>
    </row>
    <row r="14" spans="1:22" ht="12.75">
      <c r="A14" s="15" t="s">
        <v>40</v>
      </c>
      <c r="B14" s="16"/>
      <c r="C14" s="16"/>
      <c r="D14" s="17"/>
      <c r="E14" s="24"/>
      <c r="F14" s="26"/>
      <c r="G14" s="42">
        <f>B16</f>
        <v>22</v>
      </c>
      <c r="H14" s="43">
        <f>C16</f>
        <v>24</v>
      </c>
      <c r="I14" s="40">
        <f>D16</f>
        <v>13.04</v>
      </c>
      <c r="J14" s="42">
        <f>B17</f>
        <v>3</v>
      </c>
      <c r="K14" s="43">
        <f>C17</f>
        <v>42</v>
      </c>
      <c r="L14" s="40">
        <f>D17</f>
        <v>1.04</v>
      </c>
      <c r="M14" s="42">
        <f>B18</f>
        <v>9</v>
      </c>
      <c r="N14" s="43">
        <f>C18</f>
        <v>48</v>
      </c>
      <c r="O14" s="40">
        <f>D18</f>
        <v>10.639999999999999</v>
      </c>
      <c r="P14" s="42">
        <f>B19</f>
        <v>16</v>
      </c>
      <c r="Q14" s="43">
        <f>C19</f>
        <v>0</v>
      </c>
      <c r="R14" s="40">
        <f>D19</f>
        <v>3.44</v>
      </c>
      <c r="S14" s="42">
        <f>B20</f>
        <v>22</v>
      </c>
      <c r="T14" s="43">
        <f>C20</f>
        <v>42</v>
      </c>
      <c r="U14" s="40">
        <f>D20</f>
        <v>11.84</v>
      </c>
      <c r="V14" s="26"/>
    </row>
    <row r="15" spans="1:22" ht="12.75">
      <c r="A15" s="18" t="s">
        <v>33</v>
      </c>
      <c r="B15" s="32" t="s">
        <v>32</v>
      </c>
      <c r="C15" s="33" t="s">
        <v>41</v>
      </c>
      <c r="D15" s="13" t="s">
        <v>34</v>
      </c>
      <c r="E15" s="19" t="s">
        <v>39</v>
      </c>
      <c r="F15" s="26"/>
      <c r="G15" s="44">
        <f>IF((G14*60+H14)+J7&gt;1440,TRUNC(((G14*60+H14)+J7)/60)-24,TRUNC(((G14*60+H14)+J7)/60))</f>
        <v>23</v>
      </c>
      <c r="H15" s="45">
        <f>((((G14*60+H14)+J7)/60)-TRUNC(((G14*60+H14)+J7)/60))*60</f>
        <v>17.0000000000001</v>
      </c>
      <c r="I15" s="41">
        <f>IF(D16&gt;D17,I14-N7,I14+N7)</f>
        <v>12.04</v>
      </c>
      <c r="J15" s="44">
        <f>IF((J14*60+K14)+J8&gt;1440,TRUNC(((J14*60+K14)+J8)/60)-24,TRUNC(((J14*60+K14)+J8)/60))</f>
        <v>4</v>
      </c>
      <c r="K15" s="45">
        <f>((((J14*60+K14)+J8)/60)-TRUNC(((J14*60+K14)+J8)/60))*60</f>
        <v>43.00000000000001</v>
      </c>
      <c r="L15" s="41">
        <f>IF(D17&gt;D16,L14-N8,L14+N8)</f>
        <v>1.8399999999999999</v>
      </c>
      <c r="M15" s="44">
        <f>IF((M14*60+N14)+J9&gt;1440,TRUNC(((M14*60+N14)+J9)/60)-24,TRUNC(((M14*60+N14)+J9)/60))</f>
        <v>10</v>
      </c>
      <c r="N15" s="45">
        <f>((((M14*60+N14)+J9)/60)-TRUNC(((M14*60+N14)+J9)/60))*60</f>
        <v>50.000000000000036</v>
      </c>
      <c r="O15" s="41">
        <f>IF(D18&gt;D17,O14-N9,O14+N9)</f>
        <v>10.04</v>
      </c>
      <c r="P15" s="44">
        <f>IF((P14*60+Q14)+J10&gt;1440,TRUNC(((P14*60+Q14)+J10)/60)-24,TRUNC(((P14*60+Q14)+J10)/60))</f>
        <v>17</v>
      </c>
      <c r="Q15" s="48">
        <f>((((P14*60+Q14)+J10)/60)-TRUNC(((P14*60+Q14)+J10)/60))*60</f>
        <v>7.000000000000028</v>
      </c>
      <c r="R15" s="41">
        <f>IF(D19&gt;D18,R14-N10,R14+N10)</f>
        <v>4.14</v>
      </c>
      <c r="S15" s="44">
        <f>IF((S14*60+T14)+J11&gt;1440,TRUNC(((S14*60+T14)+J11)/60)-24,TRUNC(((S14*60+T14)+J11)/60))</f>
        <v>23</v>
      </c>
      <c r="T15" s="48">
        <f>((((S14*60+T14)+J11)/60)-TRUNC(((S14*60+T14)+J11)/60))*60</f>
        <v>36.000000000000085</v>
      </c>
      <c r="U15" s="41">
        <f>IF(D20&gt;D19,U14-N11,U14+N11)</f>
        <v>11.04</v>
      </c>
      <c r="V15" s="26"/>
    </row>
    <row r="16" spans="1:22" ht="12.75">
      <c r="A16" s="18" t="str">
        <f>IF(B16&gt;B17,"D-1","D")</f>
        <v>D-1</v>
      </c>
      <c r="B16" s="32">
        <f>IF(H2="NO",B7,IF(B7+1&gt;=24,B7+1-24,B7+1))</f>
        <v>22</v>
      </c>
      <c r="C16" s="33">
        <f aca="true" t="shared" si="0" ref="C16:C21">C7</f>
        <v>24</v>
      </c>
      <c r="D16" s="14">
        <f>((1013-R2)/100)+D7</f>
        <v>13.04</v>
      </c>
      <c r="E16" s="19" t="str">
        <f>IF(D16&gt;D17,"AM","BM")</f>
        <v>AM</v>
      </c>
      <c r="F16" s="26"/>
      <c r="G16" s="44">
        <f>IF((G15*60+H15)+J7&gt;1440,TRUNC(((G15*60+H15)+J7)/60)-24,TRUNC(((G15*60+H15)+J7)/60))</f>
        <v>0</v>
      </c>
      <c r="H16" s="45">
        <f>((((G15*60+H15)+J7)/60)-TRUNC(((G15*60+H15)+J7)/60))*60</f>
        <v>10.000000000000071</v>
      </c>
      <c r="I16" s="41">
        <f>IF(D16&gt;D17,I14-3*N7,I14+3*N7)</f>
        <v>10.04</v>
      </c>
      <c r="J16" s="44">
        <f>IF((J15*60+K15)+J8&gt;1440,TRUNC(((J15*60+K15)+J8)/60)-24,TRUNC(((J15*60+K15)+J8)/60))</f>
        <v>5</v>
      </c>
      <c r="K16" s="45">
        <f>((((J15*60+K15)+J8)/60)-TRUNC(((J15*60+K15)+J8)/60))*60</f>
        <v>44</v>
      </c>
      <c r="L16" s="41">
        <f>IF(D17&gt;D16,L14-3*N8,L14+3*N8)</f>
        <v>3.44</v>
      </c>
      <c r="M16" s="44">
        <f>IF((M15*60+N15)+J9&gt;1440,TRUNC(((M15*60+N15)+J9)/60)-24,TRUNC(((M15*60+N15)+J9)/60))</f>
        <v>11</v>
      </c>
      <c r="N16" s="45">
        <f>((((M15*60+N15)+J9)/60)-TRUNC(((M15*60+N15)+J9)/60))*60</f>
        <v>52.00000000000003</v>
      </c>
      <c r="O16" s="41">
        <f>IF(D18&gt;D17,O14-3*N9,O14+3*N9)</f>
        <v>8.84</v>
      </c>
      <c r="P16" s="44">
        <f>IF((P15*60+Q15)+J10&gt;1440,TRUNC(((P15*60+Q15)+J10)/60)-24,TRUNC(((P15*60+Q15)+J10)/60))</f>
        <v>18</v>
      </c>
      <c r="Q16" s="48">
        <f>((((P15*60+Q15)+J10)/60)-TRUNC(((P15*60+Q15)+J10)/60))*60</f>
        <v>14.000000000000057</v>
      </c>
      <c r="R16" s="41">
        <f>IF(D19&gt;D18,R14-3*N10,R14+3*N10)</f>
        <v>5.54</v>
      </c>
      <c r="S16" s="44">
        <f>IF((S15*60+T15)+J11&gt;1440,TRUNC(((S15*60+T15)+J11)/60)-24,TRUNC(((S15*60+T15)+J11)/60))</f>
        <v>0</v>
      </c>
      <c r="T16" s="48">
        <f>((((S15*60+T15)+J11)/60)-TRUNC(((S15*60+T15)+J11)/60))*60</f>
        <v>30</v>
      </c>
      <c r="U16" s="41">
        <f>IF(D20&gt;D19,U14-3*N11,U14+3*N11)</f>
        <v>9.44</v>
      </c>
      <c r="V16" s="26"/>
    </row>
    <row r="17" spans="1:22" ht="12.75">
      <c r="A17" s="20" t="str">
        <f>IF(B17&gt;B16,"D-1","D")</f>
        <v>D</v>
      </c>
      <c r="B17" s="32">
        <f>IF(H2="NO",B8,IF(B8+1&gt;=24,B8+1-24,B8+1))</f>
        <v>3</v>
      </c>
      <c r="C17" s="33">
        <f t="shared" si="0"/>
        <v>42</v>
      </c>
      <c r="D17" s="14">
        <f>((1013-R2)/100)+D8</f>
        <v>1.04</v>
      </c>
      <c r="E17" s="19" t="str">
        <f>IF(D17&gt;D16,"AM","BM")</f>
        <v>BM</v>
      </c>
      <c r="F17" s="26"/>
      <c r="G17" s="44">
        <f>IF((G16*60+H16)+J7&gt;1440,TRUNC(((G16*60+H16)+J7)/60)-24,TRUNC(((G16*60+H16)+J7)/60))</f>
        <v>1</v>
      </c>
      <c r="H17" s="45">
        <f>((((G16*60+H16)+J7)/60)-TRUNC(((G16*60+H16)+J7)/60))*60</f>
        <v>3.0000000000000693</v>
      </c>
      <c r="I17" s="41">
        <f>IF(D16&gt;D17,I14-6*N7,I14+6*N7)</f>
        <v>7.039999999999999</v>
      </c>
      <c r="J17" s="44">
        <f>IF((J16*60+K16)+J8&gt;1440,TRUNC(((J16*60+K16)+J8)/60)-24,TRUNC(((J16*60+K16)+J8)/60))</f>
        <v>6</v>
      </c>
      <c r="K17" s="45">
        <f>((((J16*60+K16)+J8)/60)-TRUNC(((J16*60+K16)+J8)/60))*60</f>
        <v>45</v>
      </c>
      <c r="L17" s="41">
        <f>IF(D17&gt;D16,L14-6*N8,L14+6*N8)</f>
        <v>5.84</v>
      </c>
      <c r="M17" s="44">
        <f>IF((M16*60+N16)+J9&gt;1440,TRUNC(((M16*60+N16)+J9)/60)-24,TRUNC(((M16*60+N16)+J9)/60))</f>
        <v>12</v>
      </c>
      <c r="N17" s="45">
        <f>((((M16*60+N16)+J9)/60)-TRUNC(((M16*60+N16)+J9)/60))*60</f>
        <v>54.00000000000002</v>
      </c>
      <c r="O17" s="41">
        <f>IF(D18&gt;D17,O14-6*N9,O14+6*N9)</f>
        <v>7.039999999999999</v>
      </c>
      <c r="P17" s="44">
        <f>IF((P16*60+Q16)+J10&gt;1440,TRUNC(((P16*60+Q16)+J10)/60)-24,TRUNC(((P16*60+Q16)+J10)/60))</f>
        <v>19</v>
      </c>
      <c r="Q17" s="48">
        <f>((((P16*60+Q16)+J10)/60)-TRUNC(((P16*60+Q16)+J10)/60))*60</f>
        <v>21.000000000000085</v>
      </c>
      <c r="R17" s="41">
        <f>IF(D19&gt;D18,R14-6*N10,R14+6*N10)</f>
        <v>7.640000000000001</v>
      </c>
      <c r="S17" s="44">
        <f>IF((S16*60+T16)+J11&gt;1440,TRUNC(((S16*60+T16)+J11)/60)-24,TRUNC(((S16*60+T16)+J11)/60))</f>
        <v>1</v>
      </c>
      <c r="T17" s="48">
        <f>((((S16*60+T16)+J11)/60)-TRUNC(((S16*60+T16)+J11)/60))*60</f>
        <v>23.999999999999993</v>
      </c>
      <c r="U17" s="41">
        <f>IF(D20&gt;D19,U14-6*N11,U14+6*N11)</f>
        <v>7.039999999999999</v>
      </c>
      <c r="V17" s="26"/>
    </row>
    <row r="18" spans="1:22" ht="12.75">
      <c r="A18" s="20" t="str">
        <f>IF(B18&gt;B17,"D","D+1")</f>
        <v>D</v>
      </c>
      <c r="B18" s="32">
        <f>IF(H2="NO",B9,IF(B9+1&gt;=24,B9+1-24,B9+1))</f>
        <v>9</v>
      </c>
      <c r="C18" s="33">
        <f t="shared" si="0"/>
        <v>48</v>
      </c>
      <c r="D18" s="14">
        <f>((1013-R2)/100)+D9</f>
        <v>10.639999999999999</v>
      </c>
      <c r="E18" s="19" t="str">
        <f>IF(D18&gt;D17,"AM","BM")</f>
        <v>AM</v>
      </c>
      <c r="F18" s="26"/>
      <c r="G18" s="44">
        <f>IF((G17*60+H17)+J7&gt;1440,TRUNC(((G17*60+H17)+J7)/60)-24,TRUNC(((G17*60+H17)+J7)/60))</f>
        <v>1</v>
      </c>
      <c r="H18" s="45">
        <f>((((G17*60+H17)+J7)/60)-TRUNC(((G17*60+H17)+J7)/60))*60</f>
        <v>56.00000000000007</v>
      </c>
      <c r="I18" s="41">
        <f>IF(D16&gt;D17,I14-9*N7,I14+9*N7)</f>
        <v>4.039999999999999</v>
      </c>
      <c r="J18" s="44">
        <f>IF((J17*60+K17)+J8&gt;1440,TRUNC(((J17*60+K17)+J8)/60)-24,TRUNC(((J17*60+K17)+J8)/60))</f>
        <v>7</v>
      </c>
      <c r="K18" s="45">
        <f>((((J17*60+K17)+J8)/60)-TRUNC(((J17*60+K17)+J8)/60))*60</f>
        <v>46</v>
      </c>
      <c r="L18" s="41">
        <f>IF(D17&gt;D16,L14-9*N8,L14+9*N8)</f>
        <v>8.239999999999998</v>
      </c>
      <c r="M18" s="44">
        <f>IF((M17*60+N17)+J9&gt;1440,TRUNC(((M17*60+N17)+J9)/60)-24,TRUNC(((M17*60+N17)+J9)/60))</f>
        <v>13</v>
      </c>
      <c r="N18" s="45">
        <f>((((M17*60+N17)+J9)/60)-TRUNC(((M17*60+N17)+J9)/60))*60</f>
        <v>56.000000000000014</v>
      </c>
      <c r="O18" s="41">
        <f>IF(D18&gt;D17,O14-9*N9,O14+9*N9)</f>
        <v>5.239999999999999</v>
      </c>
      <c r="P18" s="44">
        <f>IF((P17*60+Q17)+J10&gt;1440,TRUNC(((P17*60+Q17)+J10)/60)-24,TRUNC(((P17*60+Q17)+J10)/60))</f>
        <v>20</v>
      </c>
      <c r="Q18" s="48">
        <f>((((P17*60+Q17)+J10)/60)-TRUNC(((P17*60+Q17)+J10)/60))*60</f>
        <v>27.9999999999999</v>
      </c>
      <c r="R18" s="41">
        <f>IF(D19&gt;D18,R14-9*N10,R14+9*N10)</f>
        <v>9.74</v>
      </c>
      <c r="S18" s="44">
        <f>IF((S17*60+T17)+J11&gt;1440,TRUNC(((S17*60+T17)+J11)/60)-24,TRUNC(((S17*60+T17)+J11)/60))</f>
        <v>2</v>
      </c>
      <c r="T18" s="48">
        <f>((((S17*60+T17)+J11)/60)-TRUNC(((S17*60+T17)+J11)/60))*60</f>
        <v>17.99999999999999</v>
      </c>
      <c r="U18" s="41">
        <f>IF(D20&gt;D19,U14-9*N11,U14+9*N11)</f>
        <v>4.639999999999999</v>
      </c>
      <c r="V18" s="26"/>
    </row>
    <row r="19" spans="1:22" ht="12.75">
      <c r="A19" s="20" t="str">
        <f>IF(B19&gt;B18,"D","D+1")</f>
        <v>D</v>
      </c>
      <c r="B19" s="32">
        <f>IF(H2="NO",B10,IF(B10+1&gt;=24,B10+1-24,B10+1))</f>
        <v>16</v>
      </c>
      <c r="C19" s="33">
        <f t="shared" si="0"/>
        <v>0</v>
      </c>
      <c r="D19" s="14">
        <f>((1013-R2)/100)+D10</f>
        <v>3.44</v>
      </c>
      <c r="E19" s="19" t="str">
        <f>IF(D19&gt;D18,"AM","BM")</f>
        <v>BM</v>
      </c>
      <c r="F19" s="26"/>
      <c r="G19" s="44">
        <f>IF((G18*60+H18)+J7&gt;1440,TRUNC(((G18*60+H18)+J7)/60)-24,TRUNC(((G18*60+H18)+J7)/60))</f>
        <v>2</v>
      </c>
      <c r="H19" s="45">
        <f>((((G18*60+H18)+J7)/60)-TRUNC(((G18*60+H18)+J7)/60))*60</f>
        <v>49.000000000000064</v>
      </c>
      <c r="I19" s="41">
        <f>IF(D16&gt;D17,I14-11*N7,I14+11*N7)</f>
        <v>2.039999999999999</v>
      </c>
      <c r="J19" s="44">
        <f>IF((J18*60+K18)+J8&gt;1440,TRUNC(((J18*60+K18)+J8)/60)-24,TRUNC(((J18*60+K18)+J8)/60))</f>
        <v>8</v>
      </c>
      <c r="K19" s="45">
        <f>((((J18*60+K18)+J8)/60)-TRUNC(((J18*60+K18)+J8)/60))*60</f>
        <v>46.99999999999999</v>
      </c>
      <c r="L19" s="41">
        <f>IF(D17&gt;D16,L14-11*N8,L14+11*N8)</f>
        <v>9.84</v>
      </c>
      <c r="M19" s="44">
        <f>IF((M18*60+N18)+J9&gt;1440,TRUNC(((M18*60+N18)+J9)/60)-24,TRUNC(((M18*60+N18)+J9)/60))</f>
        <v>14</v>
      </c>
      <c r="N19" s="45">
        <f>((((M18*60+N18)+J9)/60)-TRUNC(((M18*60+N18)+J9)/60))*60</f>
        <v>58.00000000000001</v>
      </c>
      <c r="O19" s="41">
        <f>IF(D18&gt;D17,O14-11*N9,O14+11*N9)</f>
        <v>4.039999999999999</v>
      </c>
      <c r="P19" s="44">
        <f>IF((P18*60+Q18)+J10&gt;1440,TRUNC(((P18*60+Q18)+J10)/60)-24,TRUNC(((P18*60+Q18)+J10)/60))</f>
        <v>21</v>
      </c>
      <c r="Q19" s="48">
        <f>((((P18*60+Q18)+J10)/60)-TRUNC(((P18*60+Q18)+J10)/60))*60</f>
        <v>34.99999999999993</v>
      </c>
      <c r="R19" s="41">
        <f>IF(D19&gt;D18,R14-11*N10,R14+11*N10)</f>
        <v>11.14</v>
      </c>
      <c r="S19" s="44">
        <f>IF((S18*60+T18)+J11&gt;1440,TRUNC(((S18*60+T18)+J11)/60)-24,TRUNC(((S18*60+T18)+J11)/60))</f>
        <v>3</v>
      </c>
      <c r="T19" s="48">
        <f>((((S18*60+T18)+J11)/60)-TRUNC(((S18*60+T18)+J11)/60))*60</f>
        <v>12.00000000000001</v>
      </c>
      <c r="U19" s="41">
        <f>IF(D20&gt;D19,U14-11*N11,U14+11*N11)</f>
        <v>3.0399999999999974</v>
      </c>
      <c r="V19" s="26"/>
    </row>
    <row r="20" spans="1:22" ht="13.5" thickBot="1">
      <c r="A20" s="20" t="str">
        <f>IF(B20&gt;B19,"D","D+1")</f>
        <v>D</v>
      </c>
      <c r="B20" s="32">
        <f>IF(H2="NO",B11,IF(B11+1&gt;=24,B11+1-24,B11+1))</f>
        <v>22</v>
      </c>
      <c r="C20" s="33">
        <f t="shared" si="0"/>
        <v>42</v>
      </c>
      <c r="D20" s="14">
        <f>((1013-R2)/100)+D11</f>
        <v>11.84</v>
      </c>
      <c r="E20" s="19" t="str">
        <f>IF(D20&gt;D19,"AM","BM")</f>
        <v>AM</v>
      </c>
      <c r="F20" s="26"/>
      <c r="G20" s="46">
        <f>B17</f>
        <v>3</v>
      </c>
      <c r="H20" s="47">
        <f>C17</f>
        <v>42</v>
      </c>
      <c r="I20" s="39">
        <f>D17</f>
        <v>1.04</v>
      </c>
      <c r="J20" s="46">
        <f>B18</f>
        <v>9</v>
      </c>
      <c r="K20" s="47">
        <f>C18</f>
        <v>48</v>
      </c>
      <c r="L20" s="39">
        <f>D18</f>
        <v>10.639999999999999</v>
      </c>
      <c r="M20" s="46">
        <f>B19</f>
        <v>16</v>
      </c>
      <c r="N20" s="47">
        <f>C19</f>
        <v>0</v>
      </c>
      <c r="O20" s="39">
        <f>D19</f>
        <v>3.44</v>
      </c>
      <c r="P20" s="46">
        <f>B20</f>
        <v>22</v>
      </c>
      <c r="Q20" s="47">
        <f>C20</f>
        <v>42</v>
      </c>
      <c r="R20" s="39">
        <f>D20</f>
        <v>11.84</v>
      </c>
      <c r="S20" s="46">
        <f>B21</f>
        <v>4</v>
      </c>
      <c r="T20" s="47">
        <f>C21</f>
        <v>6</v>
      </c>
      <c r="U20" s="39">
        <f>D21</f>
        <v>2.24</v>
      </c>
      <c r="V20" s="26"/>
    </row>
    <row r="21" spans="1:22" ht="13.5" thickBot="1">
      <c r="A21" s="21" t="str">
        <f>A12</f>
        <v>D+1</v>
      </c>
      <c r="B21" s="34">
        <f>IF(H2="NO",B12,IF(B12+1&gt;=24,B12+1-24,B12+1))</f>
        <v>4</v>
      </c>
      <c r="C21" s="35">
        <f t="shared" si="0"/>
        <v>6</v>
      </c>
      <c r="D21" s="22">
        <f>((1013-R2)/100)+D12</f>
        <v>2.24</v>
      </c>
      <c r="E21" s="23" t="str">
        <f>IF(D21&gt;D20,"AM","BM")</f>
        <v>BM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s="50" customFormat="1" ht="11.25">
      <c r="A22" s="49" t="s">
        <v>32</v>
      </c>
      <c r="B22" s="51">
        <f>IF(G14&lt;=G20,G14*60+H14,0)</f>
        <v>0</v>
      </c>
      <c r="C22" s="49">
        <f>B22/60</f>
        <v>0</v>
      </c>
      <c r="D22" s="55">
        <f aca="true" t="shared" si="1" ref="D22:D27">I14</f>
        <v>13.04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s="50" customFormat="1" ht="11.25">
      <c r="A23" s="49"/>
      <c r="B23" s="51">
        <f>IF(G15&lt;=G20,G15*60+H15,0)</f>
        <v>0</v>
      </c>
      <c r="C23" s="49">
        <f aca="true" t="shared" si="2" ref="C23:C44">B23/60</f>
        <v>0</v>
      </c>
      <c r="D23" s="55">
        <f t="shared" si="1"/>
        <v>12.04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s="50" customFormat="1" ht="11.25">
      <c r="A24" s="49"/>
      <c r="B24" s="51">
        <f>IF(G16&lt;=G20,G16*60+H16,0)</f>
        <v>10.000000000000071</v>
      </c>
      <c r="C24" s="49">
        <f t="shared" si="2"/>
        <v>0.16666666666666785</v>
      </c>
      <c r="D24" s="55">
        <f t="shared" si="1"/>
        <v>10.04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s="50" customFormat="1" ht="11.25">
      <c r="A25" s="49"/>
      <c r="B25" s="51">
        <f>IF(G17&lt;=G20,G17*60+H17,0)</f>
        <v>63.00000000000007</v>
      </c>
      <c r="C25" s="49">
        <f t="shared" si="2"/>
        <v>1.0500000000000012</v>
      </c>
      <c r="D25" s="55">
        <f t="shared" si="1"/>
        <v>7.039999999999999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s="50" customFormat="1" ht="11.25">
      <c r="A26" s="49"/>
      <c r="B26" s="51">
        <f>IF(G18&lt;=G20,G18*60+H18,0)</f>
        <v>116.00000000000007</v>
      </c>
      <c r="C26" s="49">
        <f t="shared" si="2"/>
        <v>1.9333333333333345</v>
      </c>
      <c r="D26" s="55">
        <f t="shared" si="1"/>
        <v>4.039999999999999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 s="50" customFormat="1" ht="11.25">
      <c r="A27" s="49"/>
      <c r="B27" s="51">
        <f>IF(G19&lt;=G20,G19*60+H19,0)</f>
        <v>169.00000000000006</v>
      </c>
      <c r="C27" s="49">
        <f t="shared" si="2"/>
        <v>2.8166666666666678</v>
      </c>
      <c r="D27" s="55">
        <f t="shared" si="1"/>
        <v>2.039999999999999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s="50" customFormat="1" ht="11.25">
      <c r="A28" s="49"/>
      <c r="B28" s="51">
        <f aca="true" t="shared" si="3" ref="B28:B34">J14*60+K14</f>
        <v>222</v>
      </c>
      <c r="C28" s="49">
        <f t="shared" si="2"/>
        <v>3.7</v>
      </c>
      <c r="D28" s="55">
        <f aca="true" t="shared" si="4" ref="D28:D33">L14</f>
        <v>1.04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s="50" customFormat="1" ht="11.25">
      <c r="A29" s="49"/>
      <c r="B29" s="51">
        <f t="shared" si="3"/>
        <v>283</v>
      </c>
      <c r="C29" s="49">
        <f t="shared" si="2"/>
        <v>4.716666666666667</v>
      </c>
      <c r="D29" s="55">
        <f t="shared" si="4"/>
        <v>1.8399999999999999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22" s="50" customFormat="1" ht="11.25">
      <c r="A30" s="49"/>
      <c r="B30" s="51">
        <f t="shared" si="3"/>
        <v>344</v>
      </c>
      <c r="C30" s="49">
        <f t="shared" si="2"/>
        <v>5.733333333333333</v>
      </c>
      <c r="D30" s="55">
        <f t="shared" si="4"/>
        <v>3.44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22" s="50" customFormat="1" ht="11.25">
      <c r="A31" s="49"/>
      <c r="B31" s="51">
        <f t="shared" si="3"/>
        <v>405</v>
      </c>
      <c r="C31" s="49">
        <f t="shared" si="2"/>
        <v>6.75</v>
      </c>
      <c r="D31" s="55">
        <f t="shared" si="4"/>
        <v>5.84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 s="50" customFormat="1" ht="11.25">
      <c r="A32" s="49"/>
      <c r="B32" s="51">
        <f t="shared" si="3"/>
        <v>466</v>
      </c>
      <c r="C32" s="49">
        <f t="shared" si="2"/>
        <v>7.766666666666667</v>
      </c>
      <c r="D32" s="55">
        <f t="shared" si="4"/>
        <v>8.239999999999998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s="50" customFormat="1" ht="11.25">
      <c r="A33" s="49"/>
      <c r="B33" s="51">
        <f t="shared" si="3"/>
        <v>527</v>
      </c>
      <c r="C33" s="49">
        <f t="shared" si="2"/>
        <v>8.783333333333333</v>
      </c>
      <c r="D33" s="55">
        <f t="shared" si="4"/>
        <v>9.84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s="50" customFormat="1" ht="11.25">
      <c r="A34" s="49"/>
      <c r="B34" s="51">
        <f t="shared" si="3"/>
        <v>588</v>
      </c>
      <c r="C34" s="49">
        <f t="shared" si="2"/>
        <v>9.8</v>
      </c>
      <c r="D34" s="55">
        <f aca="true" t="shared" si="5" ref="D34:D39">O14</f>
        <v>10.639999999999999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s="50" customFormat="1" ht="11.25">
      <c r="A35" s="49"/>
      <c r="B35" s="51">
        <f aca="true" t="shared" si="6" ref="B35:B40">M15*60+N15</f>
        <v>650</v>
      </c>
      <c r="C35" s="49">
        <f t="shared" si="2"/>
        <v>10.833333333333334</v>
      </c>
      <c r="D35" s="55">
        <f t="shared" si="5"/>
        <v>10.04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s="50" customFormat="1" ht="11.25">
      <c r="A36" s="49"/>
      <c r="B36" s="51">
        <f t="shared" si="6"/>
        <v>712</v>
      </c>
      <c r="C36" s="49">
        <f t="shared" si="2"/>
        <v>11.866666666666667</v>
      </c>
      <c r="D36" s="55">
        <f t="shared" si="5"/>
        <v>8.84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s="50" customFormat="1" ht="11.25">
      <c r="A37" s="49"/>
      <c r="B37" s="51">
        <f t="shared" si="6"/>
        <v>774</v>
      </c>
      <c r="C37" s="49">
        <f t="shared" si="2"/>
        <v>12.9</v>
      </c>
      <c r="D37" s="55">
        <f t="shared" si="5"/>
        <v>7.039999999999999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s="50" customFormat="1" ht="11.25">
      <c r="A38" s="49"/>
      <c r="B38" s="51">
        <f t="shared" si="6"/>
        <v>836</v>
      </c>
      <c r="C38" s="49">
        <f t="shared" si="2"/>
        <v>13.933333333333334</v>
      </c>
      <c r="D38" s="55">
        <f t="shared" si="5"/>
        <v>5.239999999999999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s="50" customFormat="1" ht="11.25">
      <c r="A39" s="49"/>
      <c r="B39" s="51">
        <f t="shared" si="6"/>
        <v>898</v>
      </c>
      <c r="C39" s="49">
        <f t="shared" si="2"/>
        <v>14.966666666666667</v>
      </c>
      <c r="D39" s="55">
        <f t="shared" si="5"/>
        <v>4.039999999999999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2" s="50" customFormat="1" ht="11.25">
      <c r="A40" s="49"/>
      <c r="B40" s="51">
        <f t="shared" si="6"/>
        <v>960</v>
      </c>
      <c r="C40" s="49">
        <f t="shared" si="2"/>
        <v>16</v>
      </c>
      <c r="D40" s="55">
        <f aca="true" t="shared" si="7" ref="D40:D45">R14</f>
        <v>3.44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s="50" customFormat="1" ht="11.25">
      <c r="A41" s="49"/>
      <c r="B41" s="51">
        <f>IF(P15&lt;6,(P15+24)*60+Q15,P15*60+Q15)</f>
        <v>1027</v>
      </c>
      <c r="C41" s="49">
        <f t="shared" si="2"/>
        <v>17.116666666666667</v>
      </c>
      <c r="D41" s="55">
        <f t="shared" si="7"/>
        <v>4.14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s="50" customFormat="1" ht="11.25">
      <c r="A42" s="49"/>
      <c r="B42" s="51">
        <f>IF(P16&lt;6,(P16+24)*60+Q16,P16*60+Q16)</f>
        <v>1094</v>
      </c>
      <c r="C42" s="49">
        <f t="shared" si="2"/>
        <v>18.233333333333334</v>
      </c>
      <c r="D42" s="55">
        <f t="shared" si="7"/>
        <v>5.54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s="50" customFormat="1" ht="11.25">
      <c r="A43" s="49"/>
      <c r="B43" s="51">
        <f>IF(P17&lt;6,(P17+24)*60+Q17,P17*60+Q17)</f>
        <v>1161</v>
      </c>
      <c r="C43" s="49">
        <f t="shared" si="2"/>
        <v>19.35</v>
      </c>
      <c r="D43" s="55">
        <f t="shared" si="7"/>
        <v>7.640000000000001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s="50" customFormat="1" ht="11.25">
      <c r="A44" s="49"/>
      <c r="B44" s="51">
        <f>IF(P18&lt;6,(P18+24)*60+Q18,P18*60+Q18)</f>
        <v>1228</v>
      </c>
      <c r="C44" s="49">
        <f t="shared" si="2"/>
        <v>20.466666666666665</v>
      </c>
      <c r="D44" s="55">
        <f t="shared" si="7"/>
        <v>9.74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spans="1:22" s="50" customFormat="1" ht="11.25">
      <c r="A45" s="49"/>
      <c r="B45" s="51">
        <f>IF(P19&lt;6,(P19+24)*60+Q19,P19*60+Q19)</f>
        <v>1295</v>
      </c>
      <c r="C45" s="49">
        <f>B45/60</f>
        <v>21.583333333333332</v>
      </c>
      <c r="D45" s="55">
        <f t="shared" si="7"/>
        <v>11.14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22" s="50" customFormat="1" ht="11.25">
      <c r="A46" s="49"/>
      <c r="B46" s="51">
        <f>IF(S14&lt;6,1440,(S14)*60+T14)</f>
        <v>1362</v>
      </c>
      <c r="C46" s="49">
        <f>B46/60</f>
        <v>22.7</v>
      </c>
      <c r="D46" s="55">
        <f>U14</f>
        <v>11.84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s="50" customFormat="1" ht="11.25">
      <c r="A47" s="49"/>
      <c r="B47" s="51">
        <f>IF(S15&lt;6,1440,(S15)*60+T15)</f>
        <v>1416</v>
      </c>
      <c r="C47" s="49">
        <f>B47/60</f>
        <v>23.6</v>
      </c>
      <c r="D47" s="55">
        <f>U15</f>
        <v>11.04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s="50" customFormat="1" ht="11.25">
      <c r="A48" s="49"/>
      <c r="B48" s="51">
        <f>IF(S16&lt;6,1440,(S16)*60+T16)</f>
        <v>1440</v>
      </c>
      <c r="C48" s="49">
        <f>B48/60</f>
        <v>24</v>
      </c>
      <c r="D48" s="55">
        <f>U16</f>
        <v>9.44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2" s="50" customFormat="1" ht="11.25">
      <c r="A49" s="49"/>
      <c r="B49" s="51">
        <f>IF(S17&lt;6,1440,(S17)*60+T17)</f>
        <v>1440</v>
      </c>
      <c r="C49" s="49">
        <f>B49/60</f>
        <v>24</v>
      </c>
      <c r="D49" s="55">
        <f>U17</f>
        <v>7.039999999999999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="50" customFormat="1" ht="11.25"/>
    <row r="51" s="50" customFormat="1" ht="11.25"/>
    <row r="52" s="50" customFormat="1" ht="11.25"/>
    <row r="53" s="50" customFormat="1" ht="11.25"/>
    <row r="54" s="50" customFormat="1" ht="11.25"/>
    <row r="55" s="50" customFormat="1" ht="11.25"/>
    <row r="56" s="50" customFormat="1" ht="11.25"/>
    <row r="57" s="50" customFormat="1" ht="11.25"/>
    <row r="58" s="50" customFormat="1" ht="11.25"/>
    <row r="59" s="50" customFormat="1" ht="11.25"/>
    <row r="60" s="50" customFormat="1" ht="11.25"/>
    <row r="61" s="50" customFormat="1" ht="11.25"/>
    <row r="62" s="50" customFormat="1" ht="11.25"/>
    <row r="63" s="50" customFormat="1" ht="11.25"/>
    <row r="64" s="50" customFormat="1" ht="11.25"/>
    <row r="65" s="50" customFormat="1" ht="11.25"/>
    <row r="66" s="50" customFormat="1" ht="11.25"/>
  </sheetData>
  <sheetProtection/>
  <mergeCells count="12">
    <mergeCell ref="P13:R13"/>
    <mergeCell ref="S13:U13"/>
    <mergeCell ref="G13:I13"/>
    <mergeCell ref="J13:L13"/>
    <mergeCell ref="M13:O13"/>
    <mergeCell ref="L6:M6"/>
    <mergeCell ref="N6:O6"/>
    <mergeCell ref="B2:D2"/>
    <mergeCell ref="B4:D4"/>
    <mergeCell ref="K2:M2"/>
    <mergeCell ref="J6:K6"/>
    <mergeCell ref="H6:I6"/>
  </mergeCells>
  <printOptions/>
  <pageMargins left="0.33" right="0.3" top="0.37" bottom="0.28" header="0.23" footer="0.21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showGridLines="0" workbookViewId="0" topLeftCell="A1">
      <selection activeCell="O39" sqref="O39"/>
    </sheetView>
  </sheetViews>
  <sheetFormatPr defaultColWidth="9.140625" defaultRowHeight="12.75"/>
  <cols>
    <col min="1" max="1" width="2.00390625" style="73" customWidth="1"/>
    <col min="2" max="6" width="9.140625" style="73" customWidth="1"/>
    <col min="7" max="7" width="1.57421875" style="73" customWidth="1"/>
    <col min="8" max="12" width="9.140625" style="73" customWidth="1"/>
    <col min="13" max="13" width="2.00390625" style="73" customWidth="1"/>
    <col min="14" max="16384" width="9.140625" style="73" customWidth="1"/>
  </cols>
  <sheetData>
    <row r="1" spans="1:13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.75">
      <c r="A2" s="26"/>
      <c r="B2" s="158" t="s">
        <v>81</v>
      </c>
      <c r="C2" s="158"/>
      <c r="D2" s="158"/>
      <c r="E2" s="158"/>
      <c r="F2" s="158"/>
      <c r="G2" s="26"/>
      <c r="H2" s="26"/>
      <c r="I2" s="26"/>
      <c r="J2" s="26"/>
      <c r="K2" s="26"/>
      <c r="L2" s="26"/>
      <c r="M2" s="26"/>
    </row>
    <row r="3" spans="1:13" ht="12.75">
      <c r="A3" s="26"/>
      <c r="B3" s="158"/>
      <c r="C3" s="158"/>
      <c r="D3" s="158"/>
      <c r="E3" s="158"/>
      <c r="F3" s="158"/>
      <c r="G3" s="26"/>
      <c r="H3" s="26"/>
      <c r="I3" s="26"/>
      <c r="J3" s="26"/>
      <c r="K3" s="26"/>
      <c r="L3" s="26"/>
      <c r="M3" s="26"/>
    </row>
    <row r="4" spans="1:13" ht="12.75">
      <c r="A4" s="26"/>
      <c r="B4" s="158"/>
      <c r="C4" s="158"/>
      <c r="D4" s="158"/>
      <c r="E4" s="158"/>
      <c r="F4" s="158"/>
      <c r="G4" s="26"/>
      <c r="H4" s="26"/>
      <c r="I4" s="26"/>
      <c r="J4" s="26"/>
      <c r="K4" s="26"/>
      <c r="L4" s="26"/>
      <c r="M4" s="26"/>
    </row>
    <row r="5" spans="1:13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2.75">
      <c r="A6" s="26"/>
      <c r="B6" s="158" t="s">
        <v>79</v>
      </c>
      <c r="C6" s="158"/>
      <c r="D6" s="158"/>
      <c r="E6" s="158"/>
      <c r="F6" s="158"/>
      <c r="G6" s="80"/>
      <c r="H6" s="158" t="s">
        <v>80</v>
      </c>
      <c r="I6" s="158"/>
      <c r="J6" s="158"/>
      <c r="K6" s="158"/>
      <c r="L6" s="158"/>
      <c r="M6" s="26"/>
    </row>
    <row r="7" spans="1:13" ht="12.75">
      <c r="A7" s="26"/>
      <c r="B7" s="158"/>
      <c r="C7" s="158"/>
      <c r="D7" s="158"/>
      <c r="E7" s="158"/>
      <c r="F7" s="158"/>
      <c r="G7" s="80"/>
      <c r="H7" s="158"/>
      <c r="I7" s="158"/>
      <c r="J7" s="158"/>
      <c r="K7" s="158"/>
      <c r="L7" s="158"/>
      <c r="M7" s="26"/>
    </row>
    <row r="8" spans="1:13" ht="12.75">
      <c r="A8" s="26"/>
      <c r="B8" s="158"/>
      <c r="C8" s="158"/>
      <c r="D8" s="158"/>
      <c r="E8" s="158"/>
      <c r="F8" s="158"/>
      <c r="G8" s="80"/>
      <c r="H8" s="158"/>
      <c r="I8" s="158"/>
      <c r="J8" s="158"/>
      <c r="K8" s="158"/>
      <c r="L8" s="158"/>
      <c r="M8" s="26"/>
    </row>
    <row r="9" spans="1:13" ht="12.75">
      <c r="A9" s="26"/>
      <c r="B9" s="26"/>
      <c r="C9" s="26"/>
      <c r="D9" s="26"/>
      <c r="E9" s="26"/>
      <c r="F9" s="26"/>
      <c r="G9" s="80"/>
      <c r="H9" s="26"/>
      <c r="I9" s="26"/>
      <c r="J9" s="26"/>
      <c r="K9" s="26"/>
      <c r="L9" s="26"/>
      <c r="M9" s="26"/>
    </row>
    <row r="10" spans="1:13" ht="12.75">
      <c r="A10" s="26"/>
      <c r="B10" s="26"/>
      <c r="C10" s="26"/>
      <c r="D10" s="26"/>
      <c r="E10" s="26"/>
      <c r="F10" s="26"/>
      <c r="G10" s="80"/>
      <c r="H10" s="26"/>
      <c r="I10" s="26"/>
      <c r="J10" s="26"/>
      <c r="K10" s="26"/>
      <c r="L10" s="26"/>
      <c r="M10" s="26"/>
    </row>
    <row r="11" spans="1:13" ht="13.5" thickBot="1">
      <c r="A11" s="26"/>
      <c r="B11" s="29" t="s">
        <v>77</v>
      </c>
      <c r="C11" s="26"/>
      <c r="D11" s="26"/>
      <c r="E11" s="26"/>
      <c r="F11" s="26"/>
      <c r="G11" s="80"/>
      <c r="H11" s="159" t="s">
        <v>78</v>
      </c>
      <c r="I11" s="159"/>
      <c r="J11" s="159"/>
      <c r="K11" s="159"/>
      <c r="L11" s="26"/>
      <c r="M11" s="26"/>
    </row>
    <row r="12" spans="1:13" ht="13.5" customHeight="1" thickBot="1">
      <c r="A12" s="26"/>
      <c r="B12" s="63" t="s">
        <v>33</v>
      </c>
      <c r="C12" s="66" t="s">
        <v>32</v>
      </c>
      <c r="D12" s="66" t="s">
        <v>41</v>
      </c>
      <c r="E12" s="66" t="s">
        <v>34</v>
      </c>
      <c r="F12" s="67" t="s">
        <v>39</v>
      </c>
      <c r="G12" s="80"/>
      <c r="H12" s="26"/>
      <c r="I12" s="82" t="s">
        <v>54</v>
      </c>
      <c r="J12" s="82" t="s">
        <v>55</v>
      </c>
      <c r="K12" s="178" t="s">
        <v>75</v>
      </c>
      <c r="L12" s="179"/>
      <c r="M12" s="83"/>
    </row>
    <row r="13" spans="1:13" ht="13.5" customHeight="1" thickBot="1">
      <c r="A13" s="26"/>
      <c r="B13" s="70" t="str">
        <f>IF(C13&gt;C14,"D-1","D")</f>
        <v>D-1</v>
      </c>
      <c r="C13" s="101">
        <v>18</v>
      </c>
      <c r="D13" s="101">
        <v>56</v>
      </c>
      <c r="E13" s="75">
        <v>0.2</v>
      </c>
      <c r="F13" s="68" t="str">
        <f>IF(E13&gt;E14,"AM","BM")</f>
        <v>BM</v>
      </c>
      <c r="G13" s="80"/>
      <c r="H13" s="81" t="s">
        <v>52</v>
      </c>
      <c r="I13" s="78">
        <v>1</v>
      </c>
      <c r="J13" s="74">
        <v>3</v>
      </c>
      <c r="K13" s="178"/>
      <c r="L13" s="179"/>
      <c r="M13" s="83"/>
    </row>
    <row r="14" spans="1:13" ht="13.5" customHeight="1" thickBot="1">
      <c r="A14" s="26"/>
      <c r="B14" s="71" t="str">
        <f>IF(C14&gt;C13,"D-1","D")</f>
        <v>D</v>
      </c>
      <c r="C14" s="101">
        <v>1</v>
      </c>
      <c r="D14" s="101">
        <v>22</v>
      </c>
      <c r="E14" s="75">
        <v>0.8</v>
      </c>
      <c r="F14" s="68" t="str">
        <f>IF(E14&gt;E13,"AM","BM")</f>
        <v>AM</v>
      </c>
      <c r="G14" s="80"/>
      <c r="H14" s="81" t="s">
        <v>53</v>
      </c>
      <c r="I14" s="76">
        <v>1</v>
      </c>
      <c r="J14" s="79">
        <v>50</v>
      </c>
      <c r="K14" s="178"/>
      <c r="L14" s="179"/>
      <c r="M14" s="83"/>
    </row>
    <row r="15" spans="1:13" ht="13.5" thickBot="1">
      <c r="A15" s="26"/>
      <c r="B15" s="71" t="str">
        <f>IF(C15&gt;C14,"D","D+1")</f>
        <v>D</v>
      </c>
      <c r="C15" s="101">
        <v>7</v>
      </c>
      <c r="D15" s="101">
        <v>16</v>
      </c>
      <c r="E15" s="75">
        <v>0.2</v>
      </c>
      <c r="F15" s="68" t="str">
        <f>IF(E15&gt;E14,"AM","BM")</f>
        <v>BM</v>
      </c>
      <c r="G15" s="80"/>
      <c r="H15" s="26"/>
      <c r="I15" s="26"/>
      <c r="J15" s="26"/>
      <c r="K15" s="26"/>
      <c r="L15" s="26"/>
      <c r="M15" s="26"/>
    </row>
    <row r="16" spans="1:13" ht="12.75">
      <c r="A16" s="26"/>
      <c r="B16" s="71" t="str">
        <f>IF(C16&gt;C15,"D","D+1")</f>
        <v>D</v>
      </c>
      <c r="C16" s="101">
        <v>13</v>
      </c>
      <c r="D16" s="101">
        <v>46</v>
      </c>
      <c r="E16" s="75">
        <v>0.8</v>
      </c>
      <c r="F16" s="68" t="str">
        <f>IF(E16&gt;E15,"AM","BM")</f>
        <v>AM</v>
      </c>
      <c r="G16" s="80"/>
      <c r="H16" s="103" t="s">
        <v>56</v>
      </c>
      <c r="I16" s="103"/>
      <c r="J16" s="103"/>
      <c r="K16" s="180" t="s">
        <v>60</v>
      </c>
      <c r="L16" s="26"/>
      <c r="M16" s="26"/>
    </row>
    <row r="17" spans="1:13" ht="12.75">
      <c r="A17" s="26"/>
      <c r="B17" s="71" t="str">
        <f>IF(C17&gt;C16,"D","D+1")</f>
        <v>D</v>
      </c>
      <c r="C17" s="101">
        <v>19</v>
      </c>
      <c r="D17" s="101">
        <v>30</v>
      </c>
      <c r="E17" s="75">
        <v>0.2</v>
      </c>
      <c r="F17" s="68" t="str">
        <f>IF(E17&gt;E16,"AM","BM")</f>
        <v>BM</v>
      </c>
      <c r="G17" s="80"/>
      <c r="H17" s="103" t="s">
        <v>57</v>
      </c>
      <c r="I17" s="103"/>
      <c r="J17" s="103"/>
      <c r="K17" s="181"/>
      <c r="L17" s="26"/>
      <c r="M17" s="26"/>
    </row>
    <row r="18" spans="1:13" ht="13.5" thickBot="1">
      <c r="A18" s="26"/>
      <c r="B18" s="72" t="str">
        <f>IF(C18&gt;C17,"D","D+1")</f>
        <v>D+1</v>
      </c>
      <c r="C18" s="102">
        <v>1</v>
      </c>
      <c r="D18" s="102">
        <v>53</v>
      </c>
      <c r="E18" s="77">
        <v>0.8</v>
      </c>
      <c r="F18" s="69" t="str">
        <f>IF(E18&gt;E17,"AM","BM")</f>
        <v>AM</v>
      </c>
      <c r="G18" s="80"/>
      <c r="H18" s="103" t="s">
        <v>58</v>
      </c>
      <c r="I18" s="103"/>
      <c r="J18" s="103"/>
      <c r="K18" s="182"/>
      <c r="L18" s="26"/>
      <c r="M18" s="26"/>
    </row>
    <row r="19" spans="1:13" ht="12.75">
      <c r="A19" s="26"/>
      <c r="B19" s="26"/>
      <c r="C19" s="26"/>
      <c r="D19" s="26"/>
      <c r="E19" s="26"/>
      <c r="F19" s="26"/>
      <c r="G19" s="80"/>
      <c r="H19" s="103" t="s">
        <v>59</v>
      </c>
      <c r="I19" s="103"/>
      <c r="J19" s="103"/>
      <c r="K19" s="26"/>
      <c r="L19" s="26"/>
      <c r="M19" s="26"/>
    </row>
    <row r="20" spans="1:13" ht="13.5" thickBot="1">
      <c r="A20" s="26"/>
      <c r="B20" s="26"/>
      <c r="C20" s="26"/>
      <c r="D20" s="26"/>
      <c r="E20" s="26"/>
      <c r="F20" s="26"/>
      <c r="G20" s="80"/>
      <c r="H20" s="26"/>
      <c r="I20" s="26"/>
      <c r="J20" s="26"/>
      <c r="K20" s="26"/>
      <c r="L20" s="26"/>
      <c r="M20" s="26"/>
    </row>
    <row r="21" spans="1:13" ht="12.75">
      <c r="A21" s="26"/>
      <c r="B21" s="167" t="s">
        <v>61</v>
      </c>
      <c r="C21" s="174">
        <v>0.53</v>
      </c>
      <c r="D21" s="177" t="s">
        <v>62</v>
      </c>
      <c r="E21" s="159"/>
      <c r="F21" s="159"/>
      <c r="G21" s="80"/>
      <c r="H21" s="167" t="s">
        <v>61</v>
      </c>
      <c r="I21" s="174">
        <v>0.99</v>
      </c>
      <c r="J21" s="177" t="s">
        <v>63</v>
      </c>
      <c r="K21" s="159"/>
      <c r="L21" s="159"/>
      <c r="M21" s="26"/>
    </row>
    <row r="22" spans="1:13" ht="12.75">
      <c r="A22" s="26"/>
      <c r="B22" s="167"/>
      <c r="C22" s="175"/>
      <c r="D22" s="177"/>
      <c r="E22" s="159"/>
      <c r="F22" s="159"/>
      <c r="G22" s="80"/>
      <c r="H22" s="167"/>
      <c r="I22" s="175"/>
      <c r="J22" s="177"/>
      <c r="K22" s="159"/>
      <c r="L22" s="159"/>
      <c r="M22" s="26"/>
    </row>
    <row r="23" spans="1:13" ht="13.5" thickBot="1">
      <c r="A23" s="26"/>
      <c r="B23" s="167"/>
      <c r="C23" s="176"/>
      <c r="D23" s="177"/>
      <c r="E23" s="159"/>
      <c r="F23" s="159"/>
      <c r="G23" s="80"/>
      <c r="H23" s="167"/>
      <c r="I23" s="176"/>
      <c r="J23" s="177"/>
      <c r="K23" s="159"/>
      <c r="L23" s="159"/>
      <c r="M23" s="26"/>
    </row>
    <row r="24" spans="1:13" ht="12.75">
      <c r="A24" s="26"/>
      <c r="B24" s="26"/>
      <c r="C24" s="26"/>
      <c r="D24" s="26"/>
      <c r="E24" s="26"/>
      <c r="F24" s="26"/>
      <c r="G24" s="80"/>
      <c r="H24" s="26"/>
      <c r="I24" s="26"/>
      <c r="J24" s="26"/>
      <c r="K24" s="26"/>
      <c r="L24" s="26"/>
      <c r="M24" s="26"/>
    </row>
    <row r="25" spans="1:13" ht="12.75">
      <c r="A25" s="26"/>
      <c r="B25" s="26"/>
      <c r="C25" s="26"/>
      <c r="D25" s="26"/>
      <c r="E25" s="26"/>
      <c r="F25" s="26"/>
      <c r="G25" s="80"/>
      <c r="H25" s="29" t="s">
        <v>64</v>
      </c>
      <c r="I25" s="29"/>
      <c r="J25" s="29"/>
      <c r="K25" s="29"/>
      <c r="L25" s="26"/>
      <c r="M25" s="26"/>
    </row>
    <row r="26" spans="1:13" ht="12.75">
      <c r="A26" s="26"/>
      <c r="B26" s="84" t="s">
        <v>33</v>
      </c>
      <c r="C26" s="85" t="s">
        <v>32</v>
      </c>
      <c r="D26" s="85" t="s">
        <v>41</v>
      </c>
      <c r="E26" s="85" t="s">
        <v>34</v>
      </c>
      <c r="F26" s="85" t="s">
        <v>39</v>
      </c>
      <c r="G26" s="80"/>
      <c r="H26" s="151" t="s">
        <v>65</v>
      </c>
      <c r="I26" s="151"/>
      <c r="J26" s="151" t="s">
        <v>66</v>
      </c>
      <c r="K26" s="151"/>
      <c r="L26" s="26"/>
      <c r="M26" s="26"/>
    </row>
    <row r="27" spans="1:13" ht="13.5" thickBot="1">
      <c r="A27" s="26"/>
      <c r="B27" s="84" t="str">
        <f>IF(C27&gt;C28,"D-1","D")</f>
        <v>D-1</v>
      </c>
      <c r="C27" s="86">
        <f>IF(F13="BM",IF(C13+I14&gt;=24,C13+I14-24,C13+I14),IF(C13+I13&gt;=24,C13+I13-24,C13+I13))</f>
        <v>19</v>
      </c>
      <c r="D27" s="86">
        <f>IF(F13="BM",D13+J14,D13+J13)</f>
        <v>106</v>
      </c>
      <c r="E27" s="87"/>
      <c r="F27" s="85" t="str">
        <f aca="true" t="shared" si="0" ref="F27:F32">F13</f>
        <v>BM</v>
      </c>
      <c r="G27" s="80"/>
      <c r="H27" s="26" t="s">
        <v>67</v>
      </c>
      <c r="I27" s="26" t="s">
        <v>68</v>
      </c>
      <c r="J27" s="26" t="s">
        <v>67</v>
      </c>
      <c r="K27" s="26" t="s">
        <v>68</v>
      </c>
      <c r="L27" s="26"/>
      <c r="M27" s="26"/>
    </row>
    <row r="28" spans="1:13" ht="12.75">
      <c r="A28" s="26"/>
      <c r="B28" s="85" t="str">
        <f>IF(C28&gt;C29,"D-1","D")</f>
        <v>D</v>
      </c>
      <c r="C28" s="86">
        <f>IF(F14="BM",C14+I14,C14+I13)</f>
        <v>2</v>
      </c>
      <c r="D28" s="86">
        <f>IF(F14="BM",D14+J14,D14+J13)</f>
        <v>25</v>
      </c>
      <c r="E28" s="87"/>
      <c r="F28" s="85" t="str">
        <f t="shared" si="0"/>
        <v>AM</v>
      </c>
      <c r="G28" s="80"/>
      <c r="H28" s="168">
        <v>0.61</v>
      </c>
      <c r="I28" s="168">
        <v>0.41</v>
      </c>
      <c r="J28" s="168">
        <v>0.15</v>
      </c>
      <c r="K28" s="168">
        <v>0.35</v>
      </c>
      <c r="L28" s="26"/>
      <c r="M28" s="26"/>
    </row>
    <row r="29" spans="1:13" ht="12.75">
      <c r="A29" s="26"/>
      <c r="B29" s="85" t="str">
        <f>IF(C29&gt;C28,"D","D+1")</f>
        <v>D</v>
      </c>
      <c r="C29" s="86">
        <f>IF(F15="BM",C15+I14,C15+I13)</f>
        <v>8</v>
      </c>
      <c r="D29" s="86">
        <f>IF(F15="BM",D15+J14,D15+J13)</f>
        <v>66</v>
      </c>
      <c r="E29" s="87"/>
      <c r="F29" s="85" t="str">
        <f t="shared" si="0"/>
        <v>BM</v>
      </c>
      <c r="G29" s="80"/>
      <c r="H29" s="169"/>
      <c r="I29" s="169"/>
      <c r="J29" s="169"/>
      <c r="K29" s="169"/>
      <c r="L29" s="26"/>
      <c r="M29" s="26"/>
    </row>
    <row r="30" spans="1:13" ht="13.5" thickBot="1">
      <c r="A30" s="26"/>
      <c r="B30" s="85" t="str">
        <f>IF(C30&gt;C29,"D","D+1")</f>
        <v>D</v>
      </c>
      <c r="C30" s="86">
        <f>IF(F16="BM",C16+I14,C16+I13)</f>
        <v>14</v>
      </c>
      <c r="D30" s="86">
        <f>IF(F16="BM",D16+J14,D16+J13)</f>
        <v>49</v>
      </c>
      <c r="E30" s="87"/>
      <c r="F30" s="85" t="str">
        <f t="shared" si="0"/>
        <v>AM</v>
      </c>
      <c r="G30" s="80"/>
      <c r="H30" s="170"/>
      <c r="I30" s="170"/>
      <c r="J30" s="170"/>
      <c r="K30" s="170"/>
      <c r="L30" s="26"/>
      <c r="M30" s="26"/>
    </row>
    <row r="31" spans="1:13" ht="12.75">
      <c r="A31" s="26"/>
      <c r="B31" s="85" t="str">
        <f>IF(C31&gt;C30,"D","D+1")</f>
        <v>D</v>
      </c>
      <c r="C31" s="86">
        <f>IF(F17="BM",IF(C17+I14&gt;=24,C17+I14-24,C17+I14),IF(C17+I13&gt;=24,C17+I13-24,C17+I13))</f>
        <v>20</v>
      </c>
      <c r="D31" s="86">
        <f>IF(F17="BM",D17+J14,D17+J13)</f>
        <v>80</v>
      </c>
      <c r="E31" s="87"/>
      <c r="F31" s="85" t="str">
        <f t="shared" si="0"/>
        <v>BM</v>
      </c>
      <c r="G31" s="80"/>
      <c r="H31" s="26"/>
      <c r="I31" s="26"/>
      <c r="J31" s="26"/>
      <c r="K31" s="26"/>
      <c r="L31" s="26"/>
      <c r="M31" s="26"/>
    </row>
    <row r="32" spans="1:13" ht="12.75">
      <c r="A32" s="26"/>
      <c r="B32" s="85" t="str">
        <f>IF(C32&gt;C31,"D","D+1")</f>
        <v>D+1</v>
      </c>
      <c r="C32" s="86">
        <f>IF(F18="BM",IF(C18+I14&gt;=24,C18+I14-24,C18+I14),IF(C18+I13&gt;=24,C18+I13-24,C18+I13))</f>
        <v>2</v>
      </c>
      <c r="D32" s="86">
        <f>IF(F18="BM",D18+J14,D18+J13)</f>
        <v>56</v>
      </c>
      <c r="E32" s="87"/>
      <c r="F32" s="85" t="str">
        <f t="shared" si="0"/>
        <v>AM</v>
      </c>
      <c r="G32" s="80"/>
      <c r="H32" s="26"/>
      <c r="I32" s="26"/>
      <c r="J32" s="26"/>
      <c r="K32" s="26"/>
      <c r="L32" s="26"/>
      <c r="M32" s="26"/>
    </row>
    <row r="33" spans="1:13" ht="13.5" thickBot="1">
      <c r="A33" s="26"/>
      <c r="B33" s="80"/>
      <c r="C33" s="80"/>
      <c r="D33" s="80"/>
      <c r="E33" s="80"/>
      <c r="F33" s="80"/>
      <c r="G33" s="80"/>
      <c r="H33" s="26"/>
      <c r="I33" s="26"/>
      <c r="J33" s="26"/>
      <c r="K33" s="26"/>
      <c r="L33" s="26"/>
      <c r="M33" s="26"/>
    </row>
    <row r="34" spans="1:13" ht="13.5" thickBot="1">
      <c r="A34" s="26"/>
      <c r="B34" s="29" t="s">
        <v>76</v>
      </c>
      <c r="C34" s="26"/>
      <c r="D34" s="26"/>
      <c r="E34" s="26"/>
      <c r="F34" s="26"/>
      <c r="G34" s="80"/>
      <c r="H34" s="167" t="s">
        <v>71</v>
      </c>
      <c r="I34" s="171">
        <f>IF(K16="I",(H28+I28)/2,(IF(K16="Q",I28,H28)))</f>
        <v>0.51</v>
      </c>
      <c r="J34" s="171">
        <f>IF(K16="I",(K28+J28)/2,(IF(K16="Q",K28,J28)))</f>
        <v>0.25</v>
      </c>
      <c r="K34" s="167" t="s">
        <v>70</v>
      </c>
      <c r="L34" s="26"/>
      <c r="M34" s="26"/>
    </row>
    <row r="35" spans="1:13" ht="12.75">
      <c r="A35" s="26"/>
      <c r="B35" s="88" t="s">
        <v>33</v>
      </c>
      <c r="C35" s="89" t="s">
        <v>32</v>
      </c>
      <c r="D35" s="90" t="s">
        <v>41</v>
      </c>
      <c r="E35" s="91" t="s">
        <v>34</v>
      </c>
      <c r="F35" s="92" t="s">
        <v>39</v>
      </c>
      <c r="G35" s="80"/>
      <c r="H35" s="167"/>
      <c r="I35" s="172"/>
      <c r="J35" s="172"/>
      <c r="K35" s="167"/>
      <c r="L35" s="26"/>
      <c r="M35" s="26"/>
    </row>
    <row r="36" spans="1:13" ht="13.5" thickBot="1">
      <c r="A36" s="26"/>
      <c r="B36" s="93" t="str">
        <f aca="true" t="shared" si="1" ref="B36:B41">B27</f>
        <v>D-1</v>
      </c>
      <c r="C36" s="94">
        <f aca="true" t="shared" si="2" ref="C36:C41">IF(D27&gt;59,C27+1,C27)</f>
        <v>20</v>
      </c>
      <c r="D36" s="94">
        <f aca="true" t="shared" si="3" ref="D36:D41">IF(D27&gt;59,D27-60,D27)</f>
        <v>46</v>
      </c>
      <c r="E36" s="95">
        <f>IF(I48&gt;0.99,IF(F36="BM",E13+J34,E13+I34),IF(F36="BM",I21-((C21-E13)*I48),((E13-C21)*I48)+I21))</f>
        <v>0.45</v>
      </c>
      <c r="F36" s="96" t="str">
        <f aca="true" t="shared" si="4" ref="F36:F41">F27</f>
        <v>BM</v>
      </c>
      <c r="G36" s="80"/>
      <c r="H36" s="167"/>
      <c r="I36" s="173"/>
      <c r="J36" s="173"/>
      <c r="K36" s="167"/>
      <c r="L36" s="26"/>
      <c r="M36" s="26"/>
    </row>
    <row r="37" spans="1:13" ht="12.75">
      <c r="A37" s="26"/>
      <c r="B37" s="93" t="str">
        <f t="shared" si="1"/>
        <v>D</v>
      </c>
      <c r="C37" s="94">
        <f t="shared" si="2"/>
        <v>2</v>
      </c>
      <c r="D37" s="94">
        <f t="shared" si="3"/>
        <v>25</v>
      </c>
      <c r="E37" s="95">
        <f>IF(I48&gt;0.99,IF(F37="BM",E14+J34,E14+I34),IF(F37="BM",I21-((C21-E14)*I48),((E14-C21)*I48)+I21))</f>
        <v>1.31</v>
      </c>
      <c r="F37" s="96" t="str">
        <f t="shared" si="4"/>
        <v>AM</v>
      </c>
      <c r="G37" s="80"/>
      <c r="H37" s="26"/>
      <c r="I37" s="160" t="s">
        <v>69</v>
      </c>
      <c r="J37" s="160"/>
      <c r="K37" s="26"/>
      <c r="L37" s="26"/>
      <c r="M37" s="26"/>
    </row>
    <row r="38" spans="1:13" ht="12.75">
      <c r="A38" s="26"/>
      <c r="B38" s="93" t="str">
        <f t="shared" si="1"/>
        <v>D</v>
      </c>
      <c r="C38" s="94">
        <f t="shared" si="2"/>
        <v>9</v>
      </c>
      <c r="D38" s="94">
        <f t="shared" si="3"/>
        <v>6</v>
      </c>
      <c r="E38" s="95">
        <f>IF(I48&gt;0.99,IF(F38="BM",E15+J34,E15+I34),IF(F38="BM",I21-((C21-E15)*I48),((E15-C21)*I48)+I21))</f>
        <v>0.45</v>
      </c>
      <c r="F38" s="96" t="str">
        <f t="shared" si="4"/>
        <v>BM</v>
      </c>
      <c r="G38" s="80"/>
      <c r="H38" s="26"/>
      <c r="I38" s="26"/>
      <c r="J38" s="26"/>
      <c r="K38" s="26"/>
      <c r="L38" s="26"/>
      <c r="M38" s="26"/>
    </row>
    <row r="39" spans="1:13" ht="12.75">
      <c r="A39" s="26"/>
      <c r="B39" s="93" t="str">
        <f t="shared" si="1"/>
        <v>D</v>
      </c>
      <c r="C39" s="94">
        <f t="shared" si="2"/>
        <v>14</v>
      </c>
      <c r="D39" s="94">
        <f t="shared" si="3"/>
        <v>49</v>
      </c>
      <c r="E39" s="95">
        <f>IF(I48&gt;0.99,IF(F39="BM",E16+J34,E16+I34),IF(F39="BM",I21-((C21-E16)*I48),((E16-C21)*I48)+I21))</f>
        <v>1.31</v>
      </c>
      <c r="F39" s="96" t="str">
        <f t="shared" si="4"/>
        <v>AM</v>
      </c>
      <c r="G39" s="80"/>
      <c r="H39" s="29" t="s">
        <v>72</v>
      </c>
      <c r="I39" s="29"/>
      <c r="J39" s="29"/>
      <c r="K39" s="29"/>
      <c r="L39" s="26"/>
      <c r="M39" s="26"/>
    </row>
    <row r="40" spans="1:13" ht="12.75">
      <c r="A40" s="26"/>
      <c r="B40" s="93" t="str">
        <f t="shared" si="1"/>
        <v>D</v>
      </c>
      <c r="C40" s="94">
        <f t="shared" si="2"/>
        <v>21</v>
      </c>
      <c r="D40" s="94">
        <f t="shared" si="3"/>
        <v>20</v>
      </c>
      <c r="E40" s="95">
        <f>IF(I48&gt;0.99,IF(F40="BM",E17+J34,E17+I34),IF(F40="BM",I21-((C21-E17)*I48),((E17-C21)*I48)+I21))</f>
        <v>0.45</v>
      </c>
      <c r="F40" s="96" t="str">
        <f t="shared" si="4"/>
        <v>BM</v>
      </c>
      <c r="G40" s="80"/>
      <c r="H40" s="26"/>
      <c r="I40" s="151" t="s">
        <v>73</v>
      </c>
      <c r="J40" s="151"/>
      <c r="K40" s="26"/>
      <c r="L40" s="26"/>
      <c r="M40" s="26"/>
    </row>
    <row r="41" spans="1:13" ht="13.5" thickBot="1">
      <c r="A41" s="26"/>
      <c r="B41" s="97" t="str">
        <f t="shared" si="1"/>
        <v>D+1</v>
      </c>
      <c r="C41" s="98">
        <f t="shared" si="2"/>
        <v>2</v>
      </c>
      <c r="D41" s="98">
        <f t="shared" si="3"/>
        <v>56</v>
      </c>
      <c r="E41" s="99">
        <f>IF(I48&gt;0.99,IF(F41="BM",E18+J34,E18+I34),IF(F41="BM",I21-((C21-E18)*I48),((E18-C21)*I48)+I21))</f>
        <v>1.31</v>
      </c>
      <c r="F41" s="100" t="str">
        <f t="shared" si="4"/>
        <v>AM</v>
      </c>
      <c r="G41" s="80"/>
      <c r="H41" s="26"/>
      <c r="I41" s="26" t="s">
        <v>67</v>
      </c>
      <c r="J41" s="26" t="s">
        <v>68</v>
      </c>
      <c r="K41" s="26"/>
      <c r="L41" s="26"/>
      <c r="M41" s="26"/>
    </row>
    <row r="42" spans="1:13" ht="12.75">
      <c r="A42" s="26"/>
      <c r="B42" s="26"/>
      <c r="C42" s="26"/>
      <c r="D42" s="26"/>
      <c r="E42" s="26"/>
      <c r="F42" s="26"/>
      <c r="G42" s="80"/>
      <c r="H42" s="26"/>
      <c r="I42" s="168">
        <v>1.57</v>
      </c>
      <c r="J42" s="168">
        <v>1.14</v>
      </c>
      <c r="K42" s="26"/>
      <c r="L42" s="26"/>
      <c r="M42" s="26"/>
    </row>
    <row r="43" spans="1:13" ht="12.75">
      <c r="A43" s="26"/>
      <c r="B43" s="26"/>
      <c r="C43" s="26"/>
      <c r="D43" s="26"/>
      <c r="E43" s="26"/>
      <c r="F43" s="26"/>
      <c r="G43" s="80"/>
      <c r="H43" s="26"/>
      <c r="I43" s="169"/>
      <c r="J43" s="169"/>
      <c r="K43" s="26"/>
      <c r="L43" s="26"/>
      <c r="M43" s="26"/>
    </row>
    <row r="44" spans="1:13" ht="13.5" thickBot="1">
      <c r="A44" s="26"/>
      <c r="B44" s="26"/>
      <c r="C44" s="26"/>
      <c r="D44" s="26"/>
      <c r="E44" s="26"/>
      <c r="F44" s="26"/>
      <c r="G44" s="80"/>
      <c r="H44" s="26"/>
      <c r="I44" s="170"/>
      <c r="J44" s="170"/>
      <c r="K44" s="26"/>
      <c r="L44" s="26"/>
      <c r="M44" s="26"/>
    </row>
    <row r="45" spans="1:13" ht="12.75">
      <c r="A45" s="26"/>
      <c r="B45" s="26"/>
      <c r="C45" s="26"/>
      <c r="D45" s="26"/>
      <c r="E45" s="26"/>
      <c r="F45" s="26"/>
      <c r="G45" s="80"/>
      <c r="H45" s="26"/>
      <c r="I45" s="26"/>
      <c r="J45" s="26"/>
      <c r="K45" s="26"/>
      <c r="L45" s="26"/>
      <c r="M45" s="26"/>
    </row>
    <row r="46" spans="1:13" ht="12.75">
      <c r="A46" s="26"/>
      <c r="B46" s="26"/>
      <c r="C46" s="26"/>
      <c r="D46" s="26"/>
      <c r="E46" s="26"/>
      <c r="F46" s="26"/>
      <c r="G46" s="80"/>
      <c r="H46" s="26"/>
      <c r="I46" s="26"/>
      <c r="J46" s="26"/>
      <c r="K46" s="26"/>
      <c r="L46" s="26"/>
      <c r="M46" s="26"/>
    </row>
    <row r="47" spans="1:13" ht="13.5" thickBot="1">
      <c r="A47" s="26"/>
      <c r="B47" s="26"/>
      <c r="C47" s="26"/>
      <c r="D47" s="26"/>
      <c r="E47" s="26"/>
      <c r="F47" s="26"/>
      <c r="G47" s="80"/>
      <c r="H47" s="26"/>
      <c r="I47" s="26"/>
      <c r="J47" s="26"/>
      <c r="K47" s="26"/>
      <c r="L47" s="26"/>
      <c r="M47" s="26"/>
    </row>
    <row r="48" spans="1:13" ht="12.75">
      <c r="A48" s="26"/>
      <c r="B48" s="26"/>
      <c r="C48" s="26"/>
      <c r="D48" s="26"/>
      <c r="E48" s="26"/>
      <c r="F48" s="26"/>
      <c r="G48" s="80"/>
      <c r="H48" s="167" t="s">
        <v>74</v>
      </c>
      <c r="I48" s="161">
        <f>IF(K16="I",(I42+J42)/2,(IF(K16="Q",J42,I42)))</f>
        <v>1.355</v>
      </c>
      <c r="J48" s="162"/>
      <c r="K48" s="167"/>
      <c r="L48" s="26"/>
      <c r="M48" s="26"/>
    </row>
    <row r="49" spans="1:13" ht="12.75">
      <c r="A49" s="26"/>
      <c r="B49" s="26"/>
      <c r="C49" s="26"/>
      <c r="D49" s="26"/>
      <c r="E49" s="26"/>
      <c r="F49" s="26"/>
      <c r="G49" s="80"/>
      <c r="H49" s="167"/>
      <c r="I49" s="163"/>
      <c r="J49" s="164"/>
      <c r="K49" s="167"/>
      <c r="L49" s="26"/>
      <c r="M49" s="26"/>
    </row>
    <row r="50" spans="1:13" ht="13.5" thickBot="1">
      <c r="A50" s="26"/>
      <c r="B50" s="26"/>
      <c r="C50" s="26"/>
      <c r="D50" s="26"/>
      <c r="E50" s="26"/>
      <c r="F50" s="26"/>
      <c r="G50" s="80"/>
      <c r="H50" s="167"/>
      <c r="I50" s="165"/>
      <c r="J50" s="166"/>
      <c r="K50" s="167"/>
      <c r="L50" s="26"/>
      <c r="M50" s="26"/>
    </row>
    <row r="51" spans="1:13" ht="12.75">
      <c r="A51" s="26"/>
      <c r="B51" s="26"/>
      <c r="C51" s="26"/>
      <c r="D51" s="26"/>
      <c r="E51" s="26"/>
      <c r="F51" s="26"/>
      <c r="G51" s="80"/>
      <c r="H51" s="26"/>
      <c r="I51" s="160" t="s">
        <v>69</v>
      </c>
      <c r="J51" s="160"/>
      <c r="K51" s="26"/>
      <c r="L51" s="26"/>
      <c r="M51" s="26"/>
    </row>
    <row r="52" spans="1:13" ht="12.75">
      <c r="A52" s="26"/>
      <c r="B52" s="26"/>
      <c r="C52" s="26"/>
      <c r="D52" s="26"/>
      <c r="E52" s="26"/>
      <c r="F52" s="26"/>
      <c r="G52" s="80"/>
      <c r="H52" s="26"/>
      <c r="I52" s="26"/>
      <c r="J52" s="26"/>
      <c r="K52" s="26"/>
      <c r="L52" s="26"/>
      <c r="M52" s="26"/>
    </row>
    <row r="53" spans="1:13" ht="12.75">
      <c r="A53" s="26"/>
      <c r="B53" s="26"/>
      <c r="C53" s="26"/>
      <c r="D53" s="26"/>
      <c r="E53" s="26"/>
      <c r="F53" s="26"/>
      <c r="G53" s="80"/>
      <c r="H53" s="26"/>
      <c r="I53" s="26"/>
      <c r="J53" s="26"/>
      <c r="K53" s="26"/>
      <c r="L53" s="26"/>
      <c r="M53" s="26"/>
    </row>
  </sheetData>
  <mergeCells count="30">
    <mergeCell ref="H26:I26"/>
    <mergeCell ref="J26:K26"/>
    <mergeCell ref="K12:L14"/>
    <mergeCell ref="K16:K18"/>
    <mergeCell ref="I21:I23"/>
    <mergeCell ref="J21:L23"/>
    <mergeCell ref="B21:B23"/>
    <mergeCell ref="C21:C23"/>
    <mergeCell ref="D21:F23"/>
    <mergeCell ref="H21:H23"/>
    <mergeCell ref="H28:H30"/>
    <mergeCell ref="I28:I30"/>
    <mergeCell ref="J28:J30"/>
    <mergeCell ref="K28:K30"/>
    <mergeCell ref="I42:I44"/>
    <mergeCell ref="J42:J44"/>
    <mergeCell ref="K34:K36"/>
    <mergeCell ref="H34:H36"/>
    <mergeCell ref="I40:J40"/>
    <mergeCell ref="I37:J37"/>
    <mergeCell ref="I34:I36"/>
    <mergeCell ref="J34:J36"/>
    <mergeCell ref="I51:J51"/>
    <mergeCell ref="I48:J50"/>
    <mergeCell ref="H48:H50"/>
    <mergeCell ref="K48:K50"/>
    <mergeCell ref="B6:F8"/>
    <mergeCell ref="H6:L8"/>
    <mergeCell ref="B2:F4"/>
    <mergeCell ref="H11:K11"/>
  </mergeCells>
  <printOptions/>
  <pageMargins left="0.34" right="0.38" top="0.38" bottom="0.38" header="0.27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cp:lastPrinted>2006-05-20T15:04:48Z</cp:lastPrinted>
  <dcterms:created xsi:type="dcterms:W3CDTF">2006-04-20T15:45:06Z</dcterms:created>
  <dcterms:modified xsi:type="dcterms:W3CDTF">2009-02-17T22:39:28Z</dcterms:modified>
  <cp:category/>
  <cp:version/>
  <cp:contentType/>
  <cp:contentStatus/>
</cp:coreProperties>
</file>